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am\Desktop\"/>
    </mc:Choice>
  </mc:AlternateContent>
  <xr:revisionPtr revIDLastSave="0" documentId="13_ncr:1_{8ADD0FB9-8176-449C-BC0B-53A53077E75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Crowdfunding" sheetId="1" r:id="rId1"/>
    <sheet name="Parent Category Stats" sheetId="2" r:id="rId2"/>
    <sheet name="Sub-Category Stats" sheetId="3" r:id="rId3"/>
    <sheet name="Outcomes based on launched date" sheetId="4" r:id="rId4"/>
    <sheet name="Outcomes based on goal" sheetId="6" r:id="rId5"/>
    <sheet name="Stats" sheetId="7" r:id="rId6"/>
  </sheets>
  <definedNames>
    <definedName name="_xlnm._FilterDatabase" localSheetId="0" hidden="1">Crowdfunding!$A$1:$T$1001</definedName>
    <definedName name="_xlchart.v1.0" hidden="1">Stats!$B$1</definedName>
    <definedName name="_xlchart.v1.1" hidden="1">Stats!$B$2:$B$566</definedName>
    <definedName name="_xlchart.v1.2" hidden="1">Stats!$E$1</definedName>
    <definedName name="_xlchart.v1.3" hidden="1">Stats!$E$2:$E$566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7" l="1"/>
  <c r="N2" i="7"/>
  <c r="M3" i="7"/>
  <c r="M2" i="7"/>
  <c r="L3" i="7"/>
  <c r="L2" i="7"/>
  <c r="K3" i="7"/>
  <c r="K2" i="7"/>
  <c r="J3" i="7"/>
  <c r="J2" i="7"/>
  <c r="I3" i="7"/>
  <c r="I2" i="7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B9" i="6"/>
  <c r="C9" i="6"/>
  <c r="D8" i="6"/>
  <c r="C8" i="6"/>
  <c r="B8" i="6"/>
  <c r="D7" i="6"/>
  <c r="B7" i="6"/>
  <c r="C7" i="6"/>
  <c r="C6" i="6"/>
  <c r="B6" i="6"/>
  <c r="D6" i="6"/>
  <c r="D5" i="6"/>
  <c r="C5" i="6"/>
  <c r="B5" i="6"/>
  <c r="B4" i="6"/>
  <c r="D4" i="6"/>
  <c r="C4" i="6"/>
  <c r="D3" i="6"/>
  <c r="C3" i="6"/>
  <c r="B3" i="6"/>
  <c r="D2" i="6"/>
  <c r="C2" i="6"/>
  <c r="B2" i="6"/>
  <c r="E2" i="6" s="1"/>
  <c r="F2" i="6" s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F4" i="1"/>
  <c r="F5" i="1"/>
  <c r="F6" i="1"/>
  <c r="F7" i="1"/>
  <c r="F8" i="1"/>
  <c r="F9" i="1"/>
  <c r="F10" i="1"/>
  <c r="F11" i="1"/>
  <c r="F12" i="1"/>
  <c r="F2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3" i="1"/>
  <c r="T4" i="1"/>
  <c r="T5" i="1"/>
  <c r="T6" i="1"/>
  <c r="T7" i="1"/>
  <c r="T2" i="1"/>
  <c r="T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2" i="1"/>
  <c r="S1" i="1"/>
  <c r="G2" i="6" l="1"/>
  <c r="H2" i="6"/>
  <c r="E13" i="6"/>
  <c r="G13" i="6" s="1"/>
  <c r="E12" i="6"/>
  <c r="G12" i="6" s="1"/>
  <c r="E11" i="6"/>
  <c r="H11" i="6" s="1"/>
  <c r="E10" i="6"/>
  <c r="H10" i="6" s="1"/>
  <c r="E9" i="6"/>
  <c r="F9" i="6" s="1"/>
  <c r="E8" i="6"/>
  <c r="G8" i="6" s="1"/>
  <c r="E7" i="6"/>
  <c r="F7" i="6" s="1"/>
  <c r="E6" i="6"/>
  <c r="H6" i="6" s="1"/>
  <c r="E5" i="6"/>
  <c r="F5" i="6" s="1"/>
  <c r="E4" i="6"/>
  <c r="H4" i="6" s="1"/>
  <c r="E3" i="6"/>
  <c r="H3" i="6" s="1"/>
  <c r="H12" i="6"/>
  <c r="H5" i="6"/>
  <c r="F12" i="6"/>
  <c r="F13" i="6"/>
  <c r="G9" i="6" l="1"/>
  <c r="H9" i="6"/>
  <c r="H13" i="6"/>
  <c r="G10" i="6"/>
  <c r="F11" i="6"/>
  <c r="G11" i="6"/>
  <c r="F10" i="6"/>
  <c r="H8" i="6"/>
  <c r="F8" i="6"/>
  <c r="H7" i="6"/>
  <c r="G7" i="6"/>
  <c r="G6" i="6"/>
  <c r="F6" i="6"/>
  <c r="G5" i="6"/>
  <c r="G4" i="6"/>
  <c r="F4" i="6"/>
  <c r="F3" i="6"/>
  <c r="G3" i="6"/>
</calcChain>
</file>

<file path=xl/sharedStrings.xml><?xml version="1.0" encoding="utf-8"?>
<sst xmlns="http://schemas.openxmlformats.org/spreadsheetml/2006/main" count="7061" uniqueCount="2113">
  <si>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</si>
  <si>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</si>
  <si>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</si>
  <si>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</si>
  <si>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</si>
  <si>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</si>
  <si>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</si>
  <si>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</si>
  <si>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</si>
  <si>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</si>
  <si>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</si>
  <si>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</si>
  <si>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</si>
  <si>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</si>
  <si>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</si>
  <si>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</si>
  <si>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</si>
  <si>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</si>
  <si>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</si>
  <si>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</si>
  <si>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</si>
  <si>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</si>
  <si>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</si>
  <si>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</si>
  <si>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</si>
  <si>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</si>
  <si>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</si>
  <si>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</si>
  <si>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</si>
  <si>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</si>
  <si>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</si>
  <si>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</si>
  <si>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</si>
  <si>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</si>
  <si>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</si>
  <si>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</si>
  <si>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</si>
  <si>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</si>
  <si>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</si>
  <si>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</si>
  <si>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</si>
  <si>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</si>
  <si>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</si>
  <si>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</si>
  <si>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</si>
  <si>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</si>
  <si>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</si>
  <si>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</si>
  <si>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</si>
  <si>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</si>
  <si>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</si>
  <si>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</si>
  <si>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</si>
  <si>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</si>
  <si>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</si>
  <si>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</si>
  <si>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</si>
  <si>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</si>
  <si>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</si>
  <si>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</si>
  <si>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</si>
  <si>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</si>
  <si>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</si>
  <si>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</si>
  <si>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</si>
  <si>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</si>
  <si>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</si>
  <si>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</si>
  <si>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</si>
  <si>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</si>
  <si>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</si>
  <si>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</si>
  <si>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</si>
  <si>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</si>
  <si>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</si>
  <si>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</si>
  <si>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</si>
  <si>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</si>
  <si>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</si>
  <si>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</si>
  <si>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</si>
  <si>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</si>
  <si>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</si>
  <si>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</si>
  <si>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</si>
  <si>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</si>
  <si>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</si>
  <si>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</si>
  <si>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</si>
  <si>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</si>
  <si>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</si>
  <si>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</si>
  <si>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</si>
  <si>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</si>
  <si>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</si>
  <si>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</si>
  <si>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</si>
  <si>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</si>
  <si>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</si>
  <si>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</si>
  <si>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</si>
  <si>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</si>
  <si>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</si>
  <si>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</si>
  <si>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</si>
  <si>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</si>
  <si>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</si>
  <si>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</si>
  <si>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</si>
  <si>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</si>
  <si>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</si>
  <si>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</si>
  <si>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</si>
  <si>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</si>
  <si>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</si>
  <si>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</si>
  <si>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</si>
  <si>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</si>
  <si>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</si>
  <si>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</si>
  <si>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</si>
  <si>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</si>
  <si>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</si>
  <si>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</si>
  <si>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</si>
  <si>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</si>
  <si>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</si>
  <si>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</si>
  <si>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</si>
  <si>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</si>
  <si>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</si>
  <si>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</si>
  <si>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</si>
  <si>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</si>
  <si>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</si>
  <si>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</si>
  <si>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</si>
  <si>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</si>
  <si>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</si>
  <si>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</si>
  <si>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</si>
  <si>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</si>
  <si>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</si>
  <si>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</si>
  <si>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</si>
  <si>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</si>
  <si>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</si>
  <si>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</si>
  <si>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</si>
  <si>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</si>
  <si>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</si>
  <si>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</si>
  <si>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</si>
  <si>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</si>
  <si>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</si>
  <si>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</si>
  <si>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</si>
  <si>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</si>
  <si>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</si>
  <si>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</si>
  <si>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</si>
  <si>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</si>
  <si>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</si>
  <si>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</si>
  <si>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</si>
  <si>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</si>
  <si>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</si>
  <si>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</si>
  <si>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</si>
  <si>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</si>
  <si>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</si>
  <si>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</si>
  <si>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</si>
  <si>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</si>
  <si>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</si>
  <si>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</si>
  <si>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</si>
  <si>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</si>
  <si>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</si>
  <si>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</si>
  <si>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</si>
  <si>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</si>
  <si>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</si>
  <si>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</si>
  <si>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</si>
  <si>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</si>
  <si>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</si>
  <si>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</si>
  <si>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</si>
  <si>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</si>
  <si>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</si>
  <si>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</si>
  <si>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</si>
  <si>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</si>
  <si>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</si>
  <si>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</si>
  <si>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</si>
  <si>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</si>
  <si>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</si>
  <si>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</si>
  <si>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</si>
  <si>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</si>
  <si>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</si>
  <si>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</si>
  <si>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</si>
  <si>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</si>
  <si>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</si>
  <si>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</si>
  <si>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</si>
  <si>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</si>
  <si>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</si>
  <si>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</si>
  <si>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</si>
  <si>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</si>
  <si>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</si>
  <si>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</si>
  <si>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</si>
  <si>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</si>
  <si>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</si>
  <si>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</si>
  <si>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</si>
  <si>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</si>
  <si>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</si>
  <si>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</si>
  <si>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</si>
  <si>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</si>
  <si>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</si>
  <si>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</si>
  <si>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</si>
  <si>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</si>
  <si>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</si>
  <si>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</si>
  <si>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</si>
  <si>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</si>
  <si>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</si>
  <si>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</si>
  <si>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</si>
  <si>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</si>
  <si>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</si>
  <si>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</si>
  <si>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</si>
  <si>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</si>
  <si>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</si>
  <si>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</si>
  <si>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</si>
  <si>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</si>
  <si>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</si>
  <si>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</si>
  <si>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</si>
  <si>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</si>
  <si>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</si>
  <si>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</si>
  <si>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</si>
  <si>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</si>
  <si>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</si>
  <si>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</si>
  <si>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</si>
  <si>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</si>
  <si>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</si>
  <si>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</si>
  <si>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</si>
  <si>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</si>
  <si>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</si>
  <si>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</si>
  <si>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</si>
  <si>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</si>
  <si>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</si>
  <si>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</si>
  <si>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</si>
  <si>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</si>
  <si>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</si>
  <si>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</si>
  <si>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</si>
  <si>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</si>
  <si>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</si>
  <si>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</si>
  <si>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</si>
  <si>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</si>
  <si>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</si>
  <si>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</si>
  <si>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</si>
  <si>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</si>
  <si>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</si>
  <si>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</si>
  <si>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</si>
  <si>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</si>
  <si>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</si>
  <si>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</si>
  <si>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</si>
  <si>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</si>
  <si>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</si>
  <si>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</si>
  <si>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</si>
  <si>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</si>
  <si>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</si>
  <si>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</si>
  <si>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</si>
  <si>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</si>
  <si>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</si>
  <si>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</si>
  <si>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</si>
  <si>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</si>
  <si>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</si>
  <si>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</si>
  <si>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</si>
  <si>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</si>
  <si>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</si>
  <si>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</si>
  <si>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</si>
  <si>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</si>
  <si>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</si>
  <si>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</si>
  <si>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</si>
  <si>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</si>
  <si>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</si>
  <si>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</si>
  <si>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</si>
  <si>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</si>
  <si>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</si>
  <si>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</si>
  <si>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</si>
  <si>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</si>
  <si>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</si>
  <si>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</si>
  <si>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</si>
  <si>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</si>
  <si>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</si>
  <si>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</si>
  <si>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</si>
  <si>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</si>
  <si>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</si>
  <si>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</si>
  <si>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</si>
  <si>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</si>
  <si>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</si>
  <si>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</si>
  <si>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</si>
  <si>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</si>
  <si>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</si>
  <si>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</si>
  <si>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</si>
  <si>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</si>
  <si>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</si>
  <si>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</si>
  <si>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</si>
  <si>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</si>
  <si>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</si>
  <si>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</si>
  <si>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</si>
  <si>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</si>
  <si>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</si>
  <si>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</si>
  <si>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</si>
  <si>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</si>
  <si>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</si>
  <si>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</si>
  <si>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</si>
  <si>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</si>
  <si>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</si>
  <si>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</si>
  <si>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</si>
  <si>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</si>
  <si>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</si>
  <si>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</si>
  <si>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</si>
  <si>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</si>
  <si>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</si>
  <si>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</si>
  <si>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</si>
  <si>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</si>
  <si>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</si>
  <si>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</si>
  <si>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</si>
  <si>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</si>
  <si>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</si>
  <si>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</si>
  <si>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</si>
  <si>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</si>
  <si>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</si>
  <si>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</si>
  <si>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</si>
  <si>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</si>
  <si>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</si>
  <si>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</si>
  <si>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</si>
  <si>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</si>
  <si>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</si>
  <si>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</si>
  <si>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</si>
  <si>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</si>
  <si>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</si>
  <si>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</si>
  <si>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</si>
  <si>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</si>
  <si>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</si>
  <si>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</si>
  <si>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</si>
  <si>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</si>
  <si>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</si>
  <si>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</si>
  <si>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</si>
  <si>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</si>
  <si>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</si>
  <si>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</si>
  <si>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</si>
  <si>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</si>
  <si>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</si>
  <si>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</si>
  <si>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</si>
  <si>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</si>
  <si>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</si>
  <si>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</si>
  <si>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</si>
  <si>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</si>
  <si>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</si>
  <si>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</si>
  <si>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</si>
  <si>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</si>
  <si>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</si>
  <si>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</si>
  <si>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</si>
  <si>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</si>
  <si>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</si>
  <si>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</si>
  <si>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</si>
  <si>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</si>
  <si>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</si>
  <si>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</si>
  <si>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</si>
  <si>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</si>
  <si>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</si>
  <si>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</si>
  <si>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</si>
  <si>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</si>
  <si>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</si>
  <si>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</si>
  <si>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</si>
  <si>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</si>
  <si>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</si>
  <si>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</si>
  <si>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</si>
  <si>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</si>
  <si>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</si>
  <si>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</si>
  <si>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</si>
  <si>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</si>
  <si>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</si>
  <si>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</si>
  <si>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</si>
  <si>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</si>
  <si>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</si>
  <si>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</si>
  <si>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</si>
  <si>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</si>
  <si>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</si>
  <si>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</si>
  <si>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</si>
  <si>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</si>
  <si>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</si>
  <si>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</si>
  <si>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</si>
  <si>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</si>
  <si>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</si>
  <si>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</si>
  <si>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</si>
  <si>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</si>
  <si>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</si>
  <si>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</si>
  <si>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</si>
  <si>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</si>
  <si>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</si>
  <si>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</si>
  <si>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</si>
  <si>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</si>
  <si>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</si>
  <si>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</si>
  <si>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</si>
  <si>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</si>
  <si>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</si>
  <si>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</si>
  <si>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</si>
  <si>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</si>
  <si>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</si>
  <si>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</si>
  <si>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</si>
  <si>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</si>
  <si>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</si>
  <si>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</si>
  <si>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</si>
  <si>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</si>
  <si>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</si>
  <si>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</si>
  <si>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</si>
  <si>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</si>
  <si>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</si>
  <si>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</si>
  <si>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</si>
  <si>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</si>
  <si>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</si>
  <si>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</si>
  <si>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</si>
  <si>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</si>
  <si>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</si>
  <si>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</si>
  <si>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</si>
  <si>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</si>
  <si>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</si>
  <si>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</si>
  <si>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</si>
  <si>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</si>
  <si>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</si>
  <si>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</si>
  <si>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</si>
  <si>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</si>
  <si>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</si>
  <si>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</si>
  <si>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</si>
  <si>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</si>
  <si>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</si>
  <si>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</si>
  <si>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</si>
  <si>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</si>
  <si>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</si>
  <si>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</si>
  <si>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</si>
  <si>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</si>
  <si>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</si>
  <si>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</si>
  <si>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</si>
  <si>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</si>
  <si>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</si>
  <si>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</si>
  <si>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</si>
  <si>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</si>
  <si>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</si>
  <si>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</si>
  <si>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</si>
  <si>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</si>
  <si>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</si>
  <si>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</si>
  <si>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</si>
  <si>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</si>
  <si>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</si>
  <si>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</si>
  <si>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</si>
  <si>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</si>
  <si>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</si>
  <si>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</si>
  <si>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</si>
  <si>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</si>
  <si>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</si>
  <si>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</si>
  <si>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</si>
  <si>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</si>
  <si>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</si>
  <si>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</si>
  <si>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</si>
  <si>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</si>
  <si>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</si>
  <si>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</si>
  <si>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</si>
  <si>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</si>
  <si>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</si>
  <si>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</si>
  <si>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</si>
  <si>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</si>
  <si>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</si>
  <si>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</si>
  <si>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</si>
  <si>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</si>
  <si>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</si>
  <si>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</si>
  <si>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</si>
  <si>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</si>
  <si>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</si>
  <si>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</si>
  <si>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</si>
  <si>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</si>
  <si>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</si>
  <si>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</si>
  <si>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</si>
  <si>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</si>
  <si>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</si>
  <si>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</si>
  <si>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</si>
  <si>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</si>
  <si>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</si>
  <si>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</si>
  <si>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</si>
  <si>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</si>
  <si>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</si>
  <si>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</si>
  <si>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</si>
  <si>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</si>
  <si>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</si>
  <si>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</si>
  <si>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</si>
  <si>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</si>
  <si>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</si>
  <si>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</si>
  <si>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</si>
  <si>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</si>
  <si>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</si>
  <si>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</si>
  <si>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</si>
  <si>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</si>
  <si>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</si>
  <si>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</si>
  <si>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</si>
  <si>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</si>
  <si>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</si>
  <si>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</si>
  <si>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</si>
  <si>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</si>
  <si>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</si>
  <si>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</si>
  <si>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</si>
  <si>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</si>
  <si>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</si>
  <si>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</si>
  <si>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</si>
  <si>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</si>
  <si>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</si>
  <si>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</si>
  <si>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</si>
  <si>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</si>
  <si>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</si>
  <si>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</si>
  <si>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</si>
  <si>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</si>
  <si>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</si>
  <si>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</si>
  <si>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</si>
  <si>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</si>
  <si>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</si>
  <si>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</si>
  <si>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</si>
  <si>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</si>
  <si>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</si>
  <si>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</si>
  <si>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</si>
  <si>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</si>
  <si>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</si>
  <si>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</si>
  <si>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</si>
  <si>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</si>
  <si>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</si>
  <si>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</si>
  <si>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</si>
  <si>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</si>
  <si>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</si>
  <si>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</si>
  <si>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</si>
  <si>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</si>
  <si>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</si>
  <si>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</si>
  <si>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</si>
  <si>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</si>
  <si>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</si>
  <si>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</si>
  <si>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</si>
  <si>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</si>
  <si>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</si>
  <si>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</si>
  <si>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</si>
  <si>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</si>
  <si>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</si>
  <si>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</si>
  <si>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</si>
  <si>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</si>
  <si>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</si>
  <si>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</si>
  <si>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</si>
  <si>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</si>
  <si>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</si>
  <si>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</si>
  <si>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</si>
  <si>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</si>
  <si>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</si>
  <si>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</si>
  <si>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</si>
  <si>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</si>
  <si>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</si>
  <si>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</si>
  <si>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</si>
  <si>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</si>
  <si>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</si>
  <si>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</si>
  <si>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</si>
  <si>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</si>
  <si>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</si>
  <si>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</si>
  <si>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</si>
  <si>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</si>
  <si>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</si>
  <si>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</si>
  <si>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</si>
  <si>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</si>
  <si>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</si>
  <si>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</si>
  <si>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</si>
  <si>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</si>
  <si>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</si>
  <si>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</si>
  <si>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</si>
  <si>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</si>
  <si>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</si>
  <si>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</si>
  <si>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</si>
  <si>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</si>
  <si>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</si>
  <si>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</si>
  <si>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</si>
  <si>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</si>
  <si>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</si>
  <si>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</si>
  <si>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</si>
  <si>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</si>
  <si>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</si>
  <si>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</si>
  <si>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</si>
  <si>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</si>
  <si>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</si>
  <si>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</si>
  <si>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</si>
  <si>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</si>
  <si>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</si>
  <si>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</si>
  <si>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</si>
  <si>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</si>
  <si>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</si>
  <si>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</si>
  <si>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</si>
  <si>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</si>
  <si>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</si>
  <si>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</si>
  <si>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</si>
  <si>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</si>
  <si>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</si>
  <si>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</si>
  <si>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</si>
  <si>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</si>
  <si>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</si>
  <si>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</si>
  <si>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</si>
  <si>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</si>
  <si>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</si>
  <si>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</si>
  <si>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</si>
  <si>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</si>
  <si>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</si>
  <si>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</si>
  <si>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</si>
  <si>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</si>
  <si>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</si>
  <si>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</si>
  <si>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</si>
  <si>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</si>
  <si>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</si>
  <si>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</si>
  <si>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</si>
  <si>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</si>
  <si>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</si>
  <si>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</si>
  <si>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</si>
  <si>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</si>
  <si>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</si>
  <si>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</si>
  <si>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</si>
  <si>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</si>
  <si>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</si>
  <si>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</si>
  <si>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</si>
  <si>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</si>
  <si>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</si>
  <si>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</si>
  <si>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</si>
  <si>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</si>
  <si>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</si>
  <si>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</si>
  <si>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</si>
  <si>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</si>
  <si>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</si>
  <si>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</si>
  <si>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</si>
  <si>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</si>
  <si>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</si>
  <si>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</si>
  <si>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</si>
  <si>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</si>
  <si>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</si>
  <si>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</si>
  <si>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</si>
  <si>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</si>
  <si>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</si>
  <si>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</si>
  <si>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</si>
  <si>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</si>
  <si>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</si>
  <si>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</si>
  <si>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</si>
  <si>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</si>
  <si>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</si>
  <si>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</si>
  <si>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</si>
  <si>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</si>
  <si>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</si>
  <si>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</si>
  <si>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</si>
  <si>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</si>
  <si>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</si>
  <si>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</si>
  <si>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</si>
  <si>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</si>
  <si>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</si>
  <si>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</si>
  <si>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</si>
  <si>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</si>
  <si>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</si>
  <si>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</si>
  <si>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</si>
  <si>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</si>
  <si>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</si>
  <si>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</si>
  <si>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</si>
  <si>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</si>
  <si>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</si>
  <si>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</si>
  <si>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</si>
  <si>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</si>
  <si>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</si>
  <si>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</si>
  <si>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</si>
  <si>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</si>
  <si>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</si>
  <si>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</si>
  <si>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</si>
  <si>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</si>
  <si>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</si>
  <si>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</si>
  <si>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</si>
  <si>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</si>
  <si>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</si>
  <si>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</si>
  <si>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</si>
  <si>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</si>
  <si>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</si>
  <si>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</si>
  <si>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</si>
  <si>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</si>
  <si>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</si>
  <si>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</si>
  <si>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</si>
  <si>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</si>
  <si>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</si>
  <si>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</si>
  <si>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</si>
  <si>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</si>
  <si>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</si>
  <si>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</si>
  <si>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</si>
  <si>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</si>
  <si>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</si>
  <si>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</si>
  <si>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</si>
  <si>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</si>
  <si>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</si>
  <si>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</si>
  <si>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</si>
  <si>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</si>
  <si>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</si>
  <si>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</si>
  <si>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</si>
  <si>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</si>
  <si>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</si>
  <si>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</si>
  <si>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</si>
  <si>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</si>
  <si>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</si>
  <si>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</si>
  <si>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</si>
  <si>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</si>
  <si>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</si>
  <si>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</si>
  <si>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</si>
  <si>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</si>
  <si>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</si>
  <si>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</si>
  <si>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</si>
  <si>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</si>
  <si>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</si>
  <si>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</si>
  <si>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</si>
  <si>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</si>
  <si>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</si>
  <si>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</si>
  <si>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</si>
  <si>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</si>
  <si>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</si>
  <si>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</si>
  <si>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</si>
  <si>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</si>
  <si>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</si>
  <si>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</si>
  <si>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</si>
  <si>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</si>
  <si>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</si>
  <si>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</si>
  <si>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</si>
  <si>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</si>
  <si>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</si>
  <si>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</si>
  <si>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</si>
  <si>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</si>
  <si>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</si>
  <si>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</si>
  <si>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</si>
  <si>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</si>
  <si>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</si>
  <si>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</si>
  <si>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</si>
  <si>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</si>
  <si>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</si>
  <si>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</si>
  <si>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</si>
  <si>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</si>
  <si>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</si>
  <si>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</si>
  <si>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</si>
  <si>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</si>
  <si>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</si>
  <si>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</si>
  <si>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</si>
  <si>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</si>
  <si>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</si>
  <si>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</si>
  <si>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</si>
  <si>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</si>
  <si>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</si>
  <si>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</si>
  <si>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</si>
  <si>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</si>
  <si>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</si>
  <si>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</si>
  <si>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</si>
  <si>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</si>
  <si>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</si>
  <si>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</si>
  <si>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</si>
  <si>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</si>
  <si>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</si>
  <si>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</si>
  <si>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</si>
  <si>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</si>
  <si>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</si>
  <si>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</si>
  <si>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</si>
  <si>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</si>
  <si>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</si>
  <si>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</si>
  <si>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</si>
  <si>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</si>
  <si>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</si>
  <si>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</si>
  <si>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</si>
  <si>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</si>
  <si>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</si>
  <si>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</si>
  <si>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</si>
  <si>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</si>
  <si>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</si>
  <si>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</si>
  <si>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</si>
  <si>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</si>
  <si>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</si>
  <si>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</si>
  <si>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</si>
  <si>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</si>
  <si>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</si>
  <si>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</si>
  <si>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</si>
  <si>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</si>
  <si>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</si>
  <si>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</si>
  <si>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</si>
  <si>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</si>
  <si>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</si>
  <si>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</si>
  <si>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</si>
  <si>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</si>
  <si>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</si>
  <si>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</si>
  <si>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</si>
  <si>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</si>
  <si>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</si>
  <si>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</si>
  <si>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</si>
  <si>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</si>
  <si>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</si>
  <si>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</si>
  <si>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</si>
  <si>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</si>
  <si>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</si>
  <si>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</si>
  <si>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</si>
  <si>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</si>
  <si>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</si>
  <si>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</si>
  <si>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</si>
  <si>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</si>
  <si>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</si>
  <si>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</si>
  <si>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</si>
  <si>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</si>
  <si>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</si>
  <si>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</si>
  <si>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</si>
  <si>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</si>
  <si>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</si>
  <si>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</si>
  <si>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</si>
  <si>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</si>
  <si>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</si>
  <si>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</si>
  <si>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</si>
  <si>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</si>
  <si>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</si>
  <si>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</si>
  <si>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</si>
  <si>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</si>
  <si>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</si>
  <si>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</si>
  <si>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</si>
  <si>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</si>
  <si>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</si>
  <si>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</si>
  <si>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</si>
  <si>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</si>
  <si>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</si>
  <si>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</si>
  <si>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</si>
  <si>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</si>
  <si>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</si>
  <si>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</si>
  <si>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</si>
  <si>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</si>
  <si>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</si>
  <si>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</si>
  <si>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</si>
  <si>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</si>
  <si>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</si>
  <si>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</si>
  <si>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</si>
  <si>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</si>
  <si>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</si>
  <si>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</si>
  <si>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</si>
  <si>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</si>
  <si>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</si>
  <si>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</si>
  <si>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</si>
  <si>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</si>
  <si>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</si>
  <si>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</si>
  <si>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</si>
  <si>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</si>
  <si>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</si>
  <si>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</si>
  <si>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</si>
  <si>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</si>
  <si>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</si>
  <si>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</si>
  <si>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</si>
  <si>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</si>
  <si>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</si>
  <si>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</si>
  <si>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</si>
  <si>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</si>
  <si>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</si>
  <si>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</si>
  <si>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</si>
  <si>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</si>
  <si>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</si>
  <si>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</si>
  <si>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</si>
  <si>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</si>
  <si>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</si>
  <si>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</si>
  <si>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</si>
  <si>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</si>
  <si>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</si>
  <si>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</si>
  <si>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</si>
  <si>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</si>
  <si>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</si>
  <si>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</si>
  <si>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</si>
  <si>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</si>
  <si>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</si>
  <si>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</si>
  <si>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</si>
  <si>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</si>
  <si>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</si>
  <si>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</si>
  <si>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</si>
  <si>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</si>
  <si>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</si>
  <si>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</si>
  <si>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</si>
  <si>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</si>
  <si>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</si>
  <si>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</si>
  <si>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</si>
  <si>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</si>
  <si>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</si>
  <si>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</si>
  <si>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</si>
  <si>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</si>
  <si>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</si>
  <si>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</si>
  <si>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</si>
  <si>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</si>
  <si>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</si>
  <si>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</si>
  <si>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</si>
  <si>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</si>
  <si>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</si>
  <si>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</si>
  <si>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</si>
  <si>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</si>
  <si>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</si>
  <si>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</si>
  <si>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</si>
  <si>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</si>
  <si>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</si>
  <si>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</si>
  <si>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</si>
  <si>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</si>
  <si>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</si>
  <si>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</si>
  <si>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</si>
  <si>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</si>
  <si>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</si>
  <si>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</si>
  <si>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</si>
  <si>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</si>
  <si>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</si>
  <si>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</si>
  <si>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</si>
  <si>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</si>
  <si>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</si>
  <si>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</si>
  <si>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</si>
  <si>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</si>
  <si>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</si>
  <si>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</si>
  <si>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</si>
  <si>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</si>
  <si>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</si>
  <si>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</si>
  <si>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</si>
  <si>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</si>
  <si>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</si>
  <si>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</si>
  <si>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</si>
  <si>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</si>
  <si>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</si>
  <si>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</si>
  <si>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</si>
  <si>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</si>
  <si>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</si>
  <si>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</si>
  <si>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</si>
  <si>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</si>
  <si>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</si>
  <si>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</si>
  <si>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</si>
  <si>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</si>
  <si>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</si>
  <si>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</si>
  <si>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</si>
  <si>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</si>
  <si>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</si>
  <si>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</si>
  <si>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</si>
  <si>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</si>
  <si>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</si>
  <si>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</si>
  <si>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</si>
  <si>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</si>
  <si>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</si>
  <si>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</si>
  <si>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</si>
  <si>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</si>
  <si>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</si>
  <si>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</si>
  <si>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</si>
  <si>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</si>
  <si>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</si>
  <si>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</si>
  <si>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</si>
  <si>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</si>
  <si>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</si>
  <si>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</si>
  <si>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</si>
  <si>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</si>
  <si>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</si>
  <si>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</si>
  <si>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</si>
  <si>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</si>
  <si>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</si>
  <si>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</si>
  <si>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</si>
  <si>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</si>
  <si>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</si>
  <si>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</si>
  <si>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</si>
  <si>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</si>
  <si>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</si>
  <si>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</si>
  <si>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</si>
  <si>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</si>
  <si>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</si>
  <si>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</si>
  <si>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</si>
  <si>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</si>
  <si>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</si>
  <si>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</si>
  <si>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</si>
  <si>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</si>
  <si>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</si>
  <si>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</si>
  <si>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</si>
  <si>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</si>
  <si>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</si>
  <si>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</si>
  <si>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</si>
  <si>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</si>
  <si>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</si>
  <si>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</si>
  <si>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</si>
  <si>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</si>
  <si>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</si>
  <si>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</si>
  <si>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</si>
  <si>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</si>
  <si>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</si>
  <si>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</si>
  <si>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</si>
  <si>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</si>
  <si>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</si>
  <si>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</si>
  <si>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</si>
  <si>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</si>
  <si>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</si>
  <si>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</si>
  <si>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</si>
  <si>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</si>
  <si>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</si>
  <si>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</si>
  <si>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</si>
  <si>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</si>
  <si>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</si>
  <si>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</si>
  <si>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</si>
  <si>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</si>
  <si>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</si>
  <si>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</si>
  <si>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</si>
  <si>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</si>
  <si>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</si>
  <si>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</si>
  <si>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</si>
  <si>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</si>
  <si>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</si>
  <si>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</si>
  <si>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</si>
  <si>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</si>
  <si>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</si>
  <si>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</si>
  <si>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</si>
  <si>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</si>
  <si>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</si>
  <si>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</si>
  <si>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</si>
  <si>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</si>
  <si>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</si>
  <si>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</si>
  <si>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</si>
  <si>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</si>
  <si>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</si>
  <si>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</si>
  <si>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</si>
  <si>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</si>
  <si>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</si>
  <si>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</si>
  <si>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</si>
  <si>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</si>
  <si>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</si>
  <si>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</si>
  <si>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</si>
  <si>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</si>
  <si>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</si>
  <si>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</si>
  <si>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</si>
  <si>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</si>
  <si>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</si>
  <si>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</si>
  <si>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</si>
  <si>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</si>
  <si>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</si>
  <si>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</si>
  <si>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</si>
  <si>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</si>
  <si>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</si>
  <si>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</si>
  <si>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</si>
  <si>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</si>
  <si>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</si>
  <si>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</si>
  <si>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</si>
  <si>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</si>
  <si>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</si>
  <si>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</si>
  <si>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</si>
  <si>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</si>
  <si>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</si>
  <si>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</si>
  <si>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</si>
  <si>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</si>
  <si>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</si>
  <si>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</si>
  <si>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</si>
  <si>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</si>
  <si>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</si>
  <si>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</si>
  <si>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</si>
  <si>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</si>
  <si>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</si>
  <si>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</si>
  <si>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</si>
  <si>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</si>
  <si>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</si>
  <si>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</si>
  <si>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</si>
  <si>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</si>
  <si>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</si>
  <si>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</si>
  <si>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</si>
  <si>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</si>
  <si>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</si>
  <si>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</si>
  <si>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</si>
  <si>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</si>
  <si>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</si>
  <si>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</si>
  <si>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</si>
  <si>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</si>
  <si>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</si>
  <si>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</si>
  <si>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</si>
  <si>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</si>
  <si>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</si>
  <si>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</si>
  <si>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</si>
  <si>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</si>
  <si>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</si>
  <si>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</si>
  <si>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</si>
  <si>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</si>
  <si>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</si>
  <si>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</si>
  <si>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</si>
  <si>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</si>
  <si>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</si>
  <si>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</si>
  <si>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</si>
  <si>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</si>
  <si>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</si>
  <si>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</si>
  <si>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</si>
  <si>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</si>
  <si>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</si>
  <si>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</si>
  <si>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</si>
  <si>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</si>
  <si>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</si>
  <si>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</si>
  <si>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</si>
  <si>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</si>
  <si>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</si>
  <si>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</si>
  <si>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</si>
  <si>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</si>
  <si>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</si>
  <si>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</si>
  <si>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</si>
  <si>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</si>
  <si>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</si>
  <si>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</si>
  <si>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</si>
  <si>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</si>
  <si>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</si>
  <si>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</si>
  <si>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</si>
  <si>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</si>
  <si>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</si>
  <si>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</si>
  <si>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</si>
  <si>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</si>
  <si>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</si>
  <si>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</si>
  <si>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</si>
  <si>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</si>
  <si>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</si>
  <si>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</si>
  <si>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</si>
  <si>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</si>
  <si>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</si>
  <si>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</si>
  <si>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</si>
  <si>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</si>
  <si>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</si>
  <si>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</si>
  <si>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</si>
  <si>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</si>
  <si>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</si>
  <si>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</si>
  <si>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</si>
  <si>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</si>
  <si>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</si>
  <si>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</si>
  <si>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</si>
  <si>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</si>
  <si>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</si>
  <si>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</si>
  <si>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</si>
  <si>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</si>
  <si>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</si>
  <si>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</si>
  <si>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</si>
  <si>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</si>
  <si>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</si>
  <si>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</si>
  <si>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</si>
  <si>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</si>
  <si>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</si>
  <si>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</si>
  <si>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</si>
  <si>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</si>
  <si>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</si>
  <si>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</si>
  <si>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</si>
  <si>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</si>
  <si>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</si>
  <si>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</si>
  <si>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</si>
  <si>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</si>
  <si>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</si>
  <si>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</si>
  <si>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</si>
  <si>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</si>
  <si>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</si>
  <si>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</si>
  <si>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</si>
  <si>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</si>
  <si>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</si>
  <si>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</si>
  <si>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</si>
  <si>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</si>
  <si>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</si>
  <si>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</si>
  <si>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</si>
  <si>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</si>
  <si>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</si>
  <si>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</si>
  <si>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</si>
  <si>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</si>
  <si>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</si>
  <si>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</si>
  <si>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</si>
  <si>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</si>
  <si>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</si>
  <si>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</si>
  <si>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</si>
  <si>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</si>
  <si>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</si>
  <si>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</si>
  <si>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</si>
  <si>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</si>
  <si>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</si>
  <si>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</si>
  <si>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</si>
  <si>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</si>
  <si>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</si>
  <si>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</si>
  <si>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</si>
  <si>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</si>
  <si>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</si>
  <si>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</si>
  <si>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</si>
  <si>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</si>
  <si>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</si>
  <si>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</si>
  <si>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</si>
  <si>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</si>
  <si>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</si>
  <si>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</si>
  <si>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</si>
  <si>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</si>
  <si>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</si>
  <si>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</si>
  <si>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</si>
  <si>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</si>
  <si>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</si>
  <si>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</si>
  <si>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</si>
  <si>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</si>
  <si>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</si>
  <si>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</si>
  <si>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</si>
  <si>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</si>
  <si>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</si>
  <si>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</si>
  <si>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</si>
  <si>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</si>
  <si>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</si>
  <si>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</si>
  <si>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</si>
  <si>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</si>
  <si>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</si>
  <si>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</si>
  <si>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</si>
  <si>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</si>
  <si>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</si>
  <si>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</si>
  <si>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</si>
  <si>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</si>
  <si>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</si>
  <si>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</si>
  <si>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</si>
  <si>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</si>
  <si>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</si>
  <si>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</si>
  <si>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</si>
  <si>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</si>
  <si>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</si>
  <si>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</si>
  <si>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</si>
  <si>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</si>
  <si>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</si>
  <si>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</si>
  <si>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</si>
  <si>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</si>
  <si>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</si>
  <si>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</si>
  <si>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</si>
  <si>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</si>
  <si>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</si>
  <si>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</si>
  <si>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</si>
  <si>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</si>
  <si>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</si>
  <si>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</si>
  <si>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</si>
  <si>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</si>
  <si>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</si>
  <si>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</si>
  <si>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</si>
  <si>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</si>
  <si>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</si>
  <si>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</si>
  <si>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</si>
  <si>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</si>
  <si>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</si>
  <si>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</si>
  <si>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</si>
  <si>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</si>
  <si>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</si>
  <si>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</si>
  <si>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</si>
  <si>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</si>
  <si>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</si>
  <si>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</si>
  <si>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</si>
  <si>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</si>
  <si>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</si>
  <si>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</si>
  <si>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</si>
  <si>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</si>
  <si>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</si>
  <si>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</si>
  <si>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</si>
  <si>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</si>
  <si>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</si>
  <si>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</si>
  <si>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</si>
  <si>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</si>
  <si>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</si>
  <si>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</si>
  <si>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</si>
  <si>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</si>
  <si>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</si>
  <si>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</si>
  <si>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</si>
  <si>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</si>
  <si>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</si>
  <si>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</si>
  <si>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</si>
  <si>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</si>
  <si>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</si>
  <si>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</si>
  <si>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</si>
  <si>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</si>
  <si>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</si>
  <si>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</si>
  <si>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</si>
  <si>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</si>
  <si>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</si>
  <si>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</si>
  <si>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</si>
  <si>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</si>
  <si>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</si>
  <si>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</si>
  <si>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</si>
  <si>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</si>
  <si>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</si>
  <si>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</si>
  <si>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</si>
  <si>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</si>
  <si>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</si>
  <si>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</si>
  <si>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</si>
  <si>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</si>
  <si>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</si>
  <si>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</si>
  <si>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</si>
  <si>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</si>
  <si>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</si>
  <si>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</si>
  <si>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</si>
  <si>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</si>
  <si>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</si>
  <si>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</si>
  <si>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</si>
  <si>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</si>
  <si>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</si>
  <si>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</si>
  <si>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</si>
  <si>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</si>
  <si>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</si>
  <si>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</si>
  <si>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</si>
  <si>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</si>
  <si>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</si>
  <si>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</si>
  <si>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</si>
  <si>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</si>
  <si>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</si>
  <si>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</si>
  <si>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</si>
  <si>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</si>
  <si>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</si>
  <si>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</si>
  <si>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</si>
  <si>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</si>
  <si>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</si>
  <si>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</si>
  <si>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</si>
  <si>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</si>
  <si>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</si>
  <si>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</si>
  <si>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</si>
  <si>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</si>
  <si>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</si>
  <si>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</si>
  <si>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</si>
  <si>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</si>
  <si>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</si>
  <si>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</si>
  <si>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</si>
  <si>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</si>
  <si>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</si>
  <si>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</si>
  <si>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</si>
  <si>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</si>
  <si>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</si>
  <si>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</si>
  <si>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</si>
  <si>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</si>
  <si>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</si>
  <si>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</si>
  <si>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</si>
  <si>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</si>
  <si>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</si>
  <si>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</si>
  <si>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</si>
  <si>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</si>
  <si>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</si>
  <si>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</si>
  <si>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</si>
  <si>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</si>
  <si>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</si>
  <si>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</si>
  <si>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</si>
  <si>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</si>
  <si>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</si>
  <si>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</si>
  <si>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</si>
  <si>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</si>
  <si>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</si>
  <si>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</si>
  <si>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</si>
  <si>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</si>
  <si>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</si>
  <si>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</si>
  <si>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</si>
  <si>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</si>
  <si>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</si>
  <si>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</si>
  <si>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</si>
  <si>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</si>
  <si>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</si>
  <si>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</si>
  <si>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</si>
  <si>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</si>
  <si>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</si>
  <si>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</si>
  <si>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</si>
  <si>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</si>
  <si>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</si>
  <si>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</si>
  <si>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</si>
  <si>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</si>
  <si>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</si>
  <si>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</si>
  <si>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</si>
  <si>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</si>
  <si>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</si>
  <si>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</si>
  <si>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</si>
  <si>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</si>
  <si>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</si>
  <si>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</si>
  <si>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</si>
  <si>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</si>
  <si>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</si>
  <si>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</si>
  <si>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</si>
  <si>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</si>
  <si>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</si>
  <si>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</si>
  <si>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</si>
  <si>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</si>
  <si>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</si>
  <si>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</si>
  <si>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</si>
  <si>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</si>
  <si>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</si>
  <si>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</si>
  <si>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</si>
  <si>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</si>
  <si>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</si>
  <si>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</si>
  <si>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</si>
  <si>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</si>
  <si>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</si>
  <si>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</si>
  <si>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</si>
  <si>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</si>
  <si>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</si>
  <si>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</si>
  <si>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</si>
  <si>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</si>
  <si>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</si>
  <si>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</si>
  <si>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</si>
  <si>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</si>
  <si>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</si>
  <si>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</si>
  <si>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</si>
  <si>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</si>
  <si>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</si>
  <si>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</si>
  <si>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</si>
  <si>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</si>
  <si>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</si>
  <si>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</si>
  <si>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</si>
  <si>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</si>
  <si>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</si>
  <si>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</si>
  <si>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</si>
  <si>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</si>
  <si>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</si>
  <si>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</si>
  <si>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</si>
  <si>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</si>
  <si>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</si>
  <si>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</si>
  <si>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</si>
  <si>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</si>
  <si>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</si>
  <si>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</si>
  <si>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</si>
  <si>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</si>
  <si>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</si>
  <si>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</si>
  <si>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</si>
  <si>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</si>
  <si>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</si>
  <si>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</si>
  <si>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</si>
  <si>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</si>
  <si>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</si>
  <si>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</si>
  <si>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</si>
  <si>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</si>
  <si>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</si>
  <si>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</si>
  <si>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</si>
  <si>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</si>
  <si>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</si>
  <si>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</si>
  <si>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</si>
  <si>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</si>
  <si>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</si>
  <si>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</si>
  <si>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</si>
  <si>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</si>
  <si>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</si>
  <si>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</si>
  <si>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</si>
  <si>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</si>
  <si>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</si>
  <si>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</si>
  <si>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</si>
  <si>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</si>
  <si>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</si>
  <si>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</si>
  <si>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</si>
  <si>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</si>
  <si>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</si>
  <si>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</si>
  <si>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</si>
  <si>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</si>
  <si>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</si>
  <si>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</si>
  <si>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</si>
  <si>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</si>
  <si>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</si>
  <si>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</si>
  <si>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</si>
  <si>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</si>
  <si>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</si>
  <si>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</si>
  <si>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</si>
  <si>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</si>
  <si>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</si>
  <si>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</si>
  <si>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</si>
  <si>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</si>
  <si>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</si>
  <si>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</si>
  <si>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</si>
  <si>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</si>
  <si>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</si>
  <si>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</si>
  <si>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</si>
  <si>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</si>
  <si>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</si>
  <si>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</si>
  <si>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</si>
  <si>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</si>
  <si>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</si>
  <si>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</si>
  <si>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</si>
  <si>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</si>
  <si>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</si>
  <si>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</si>
  <si>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</si>
  <si>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</si>
  <si>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</si>
  <si>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</si>
  <si>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</si>
  <si>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</si>
  <si>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</si>
  <si>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</si>
  <si>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</si>
  <si>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</si>
  <si>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</si>
  <si>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</si>
  <si>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</si>
  <si>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</si>
  <si>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</si>
  <si>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</si>
  <si>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</si>
  <si>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</si>
  <si>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</si>
  <si>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</si>
  <si>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</si>
  <si>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</si>
  <si>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</si>
  <si>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</si>
  <si>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</si>
  <si>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</si>
  <si>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</si>
  <si>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</si>
  <si>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</si>
  <si>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</si>
  <si>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</si>
  <si>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</si>
  <si>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</si>
  <si>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</si>
  <si>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</si>
  <si>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</si>
  <si>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</si>
  <si>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</si>
  <si>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</si>
  <si>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</si>
  <si>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</si>
  <si>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</si>
  <si>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</si>
  <si>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</si>
  <si>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</si>
  <si>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</si>
  <si>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</si>
  <si>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</si>
  <si>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</si>
  <si>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</si>
  <si>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</si>
  <si>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</si>
  <si>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</si>
  <si>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</si>
  <si>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</si>
  <si>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</si>
  <si>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</si>
  <si>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</si>
  <si>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</si>
  <si>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</si>
  <si>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</si>
  <si>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</si>
  <si>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</si>
  <si>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</si>
  <si>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</si>
  <si>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</si>
  <si>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</si>
  <si>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</si>
  <si>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</si>
  <si>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</si>
  <si>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</si>
  <si>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</si>
  <si>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</si>
  <si>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</si>
  <si>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</si>
  <si>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</si>
  <si>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</si>
  <si>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</si>
  <si>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</si>
  <si>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</si>
  <si>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</si>
  <si>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</si>
  <si>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</si>
  <si>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</si>
  <si>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</si>
  <si>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</si>
  <si>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</si>
  <si>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</si>
  <si>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</si>
  <si>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</si>
  <si>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</si>
  <si>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</si>
  <si>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</si>
  <si>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</si>
  <si>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</si>
  <si>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</si>
  <si>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</si>
  <si>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</si>
  <si>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</si>
  <si>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</si>
  <si>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</si>
  <si>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</si>
  <si>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</si>
  <si>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</si>
  <si>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</si>
  <si>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</si>
  <si>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</si>
  <si>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</si>
  <si>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</si>
  <si>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</si>
  <si>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</si>
  <si>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</si>
  <si>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</si>
  <si>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</si>
  <si>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</si>
  <si>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</si>
  <si>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</si>
  <si>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</si>
  <si>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</si>
  <si>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</si>
  <si>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</si>
  <si>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</si>
  <si>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</si>
  <si>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</si>
  <si>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</si>
  <si>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</si>
  <si>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</si>
  <si>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</si>
  <si>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</si>
  <si>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</si>
  <si>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</si>
  <si>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</si>
  <si>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</si>
  <si>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</si>
  <si>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</si>
  <si>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</si>
  <si>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</si>
  <si>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</si>
  <si>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</si>
  <si>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</si>
  <si>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</si>
  <si>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</si>
  <si>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</si>
  <si>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</si>
  <si>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</si>
  <si>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</si>
  <si>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</si>
  <si>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</si>
  <si>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</si>
  <si>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</si>
  <si>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</si>
  <si>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Date Launched Conversion</t>
  </si>
  <si>
    <t>Date ended conversiom</t>
  </si>
  <si>
    <t>Row Labels</t>
  </si>
  <si>
    <t>Grand Total</t>
  </si>
  <si>
    <t>(All)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</si>
  <si>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</si>
  <si>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</si>
  <si>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</si>
  <si>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</si>
  <si>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</si>
  <si>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</si>
  <si>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</si>
  <si>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</si>
  <si>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</si>
  <si>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</si>
  <si>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Count of outcome</t>
  </si>
  <si>
    <t xml:space="preserve">category 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</si>
  <si>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</si>
  <si>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</si>
  <si>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</si>
  <si>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</si>
  <si>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</si>
  <si>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</si>
  <si>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</si>
  <si>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</si>
  <si>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</si>
  <si>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</si>
  <si>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</si>
  <si>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</si>
  <si>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</si>
  <si>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</si>
  <si>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</si>
  <si>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</si>
  <si>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</si>
  <si>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</si>
  <si>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</si>
  <si>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</si>
  <si>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</si>
  <si>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</si>
  <si>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</si>
  <si>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</si>
  <si>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Years (Date Launched Conversion)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</si>
  <si>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</si>
  <si>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</si>
  <si>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</si>
  <si>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</si>
  <si>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</si>
  <si>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</si>
  <si>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</si>
  <si>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</si>
  <si>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</si>
  <si>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</si>
  <si>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</si>
  <si>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</si>
  <si>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Outcomes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</si>
  <si>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</si>
  <si>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</si>
  <si>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</si>
  <si>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</si>
  <si>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</si>
  <si>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</si>
  <si>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</si>
  <si>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</si>
  <si>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</si>
  <si>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</si>
  <si>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</si>
  <si>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</si>
  <si>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</si>
  <si>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</si>
  <si>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</si>
  <si>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</si>
  <si>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</si>
  <si>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</si>
  <si>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</si>
  <si>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</si>
  <si>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Outcome</t>
  </si>
  <si>
    <t>Median</t>
  </si>
  <si>
    <t>Mean</t>
  </si>
  <si>
    <t>Min</t>
  </si>
  <si>
    <t>Max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</si>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</sst>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pivotButton="1" applyFont="1"/>
    <xf numFmtId="0" fontId="19" fillId="0" borderId="0" xfId="0" applyFont="1" applyAlignment="1">
      <alignment horizontal="center"/>
    </xf>
    <xf numFmtId="0" fontId="19" fillId="0" borderId="0" xfId="0" applyFont="1"/>
    <xf numFmtId="0" fontId="17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font>
        <color theme="0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ont>
        <color theme="0"/>
      </font>
    </dxf>
    <dxf>
      <font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ont>
        <color theme="0"/>
      </font>
    </dxf>
    <dxf>
      <font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2" tint="-9.9948118533890809E-2"/>
        </patternFill>
      </fill>
    </dxf>
    <dxf>
      <font>
        <color theme="0"/>
      </font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ont>
        <color theme="0"/>
      </font>
    </dxf>
    <dxf>
      <font>
        <color theme="0"/>
      </font>
      <fill>
        <patternFill>
          <bgColor theme="2" tint="-9.9948118533890809E-2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Module 1.xlsx]Parent Category Stats!PivotTable1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 Stats'!$B$3:$B$4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2-42E5-AF59-970F632937DC}"/>
            </c:ext>
          </c:extLst>
        </c:ser>
        <c:ser>
          <c:idx val="1"/>
          <c:order val="1"/>
          <c:tx>
            <c:strRef>
              <c:f>'Parent Category Stats'!$C$3:$C$4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2-42E5-AF59-970F632937DC}"/>
            </c:ext>
          </c:extLst>
        </c:ser>
        <c:ser>
          <c:idx val="2"/>
          <c:order val="2"/>
          <c:tx>
            <c:strRef>
              <c:f>'Parent Category Stats'!$D$3:$D$4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42-42E5-AF59-970F632937DC}"/>
            </c:ext>
          </c:extLst>
        </c:ser>
        <c:ser>
          <c:idx val="3"/>
          <c:order val="3"/>
          <c:tx>
            <c:strRef>
              <c:f>'Parent Category Stats'!$E$3:$E$4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'Parent Category Stats'!$A$5:$A$14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 Stats'!$E$5:$E$14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42-42E5-AF59-970F63293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94528"/>
        <c:axId val="46892608"/>
      </c:barChart>
      <c:catAx>
        <c:axId val="4689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2608"/>
        <c:crosses val="autoZero"/>
        <c:auto val="1"/>
        <c:lblAlgn val="ctr"/>
        <c:lblOffset val="100"/>
        <c:noMultiLvlLbl val="0"/>
      </c:catAx>
      <c:valAx>
        <c:axId val="4689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Module 1.xlsx]Sub-Category Stats!PivotTable2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Stats'!$B$4:$B$5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9-404E-B4F5-250F5AB6D091}"/>
            </c:ext>
          </c:extLst>
        </c:ser>
        <c:ser>
          <c:idx val="1"/>
          <c:order val="1"/>
          <c:tx>
            <c:strRef>
              <c:f>'Sub-Category Stats'!$C$4:$C$5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9-404E-B4F5-250F5AB6D091}"/>
            </c:ext>
          </c:extLst>
        </c:ser>
        <c:ser>
          <c:idx val="2"/>
          <c:order val="2"/>
          <c:tx>
            <c:strRef>
              <c:f>'Sub-Category Stats'!$D$4:$D$5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C9-404E-B4F5-250F5AB6D091}"/>
            </c:ext>
          </c:extLst>
        </c:ser>
        <c:ser>
          <c:idx val="3"/>
          <c:order val="3"/>
          <c:tx>
            <c:strRef>
              <c:f>'Sub-Category Stats'!$E$4:$E$5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 Stats'!$A$6:$A$30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 Stats'!$E$6:$E$30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C9-404E-B4F5-250F5AB6D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3450720"/>
        <c:axId val="623451680"/>
      </c:barChart>
      <c:catAx>
        <c:axId val="62345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51680"/>
        <c:crosses val="autoZero"/>
        <c:auto val="1"/>
        <c:lblAlgn val="ctr"/>
        <c:lblOffset val="100"/>
        <c:noMultiLvlLbl val="0"/>
      </c:catAx>
      <c:valAx>
        <c:axId val="62345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45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Module 1.xlsx]Outcomes based on launched date!PivotTable3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launched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launched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3-494E-B993-AE07CFFF5C75}"/>
            </c:ext>
          </c:extLst>
        </c:ser>
        <c:ser>
          <c:idx val="1"/>
          <c:order val="1"/>
          <c:tx>
            <c:strRef>
              <c:f>'Outcomes based on launched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launched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3-494E-B993-AE07CFFF5C75}"/>
            </c:ext>
          </c:extLst>
        </c:ser>
        <c:ser>
          <c:idx val="2"/>
          <c:order val="2"/>
          <c:tx>
            <c:strRef>
              <c:f>'Outcomes based on launched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launched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launched date'!$D$6:$D$18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13-494E-B993-AE07CFFF5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84352"/>
        <c:axId val="87684832"/>
      </c:lineChart>
      <c:catAx>
        <c:axId val="8768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4832"/>
        <c:crosses val="autoZero"/>
        <c:auto val="1"/>
        <c:lblAlgn val="ctr"/>
        <c:lblOffset val="100"/>
        <c:noMultiLvlLbl val="0"/>
      </c:catAx>
      <c:valAx>
        <c:axId val="876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68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8-499A-A2A8-864E338EB1E9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8-499A-A2A8-864E338EB1E9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8-499A-A2A8-864E338EB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206240"/>
        <c:axId val="869204800"/>
      </c:lineChart>
      <c:catAx>
        <c:axId val="86920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04800"/>
        <c:crosses val="autoZero"/>
        <c:auto val="1"/>
        <c:lblAlgn val="ctr"/>
        <c:lblOffset val="100"/>
        <c:noMultiLvlLbl val="0"/>
      </c:catAx>
      <c:valAx>
        <c:axId val="8692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20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 # of Backers in successful and unsuccessful campaigns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 # of Backers in successful and unsuccessful campaigns</a:t>
          </a:r>
        </a:p>
      </cx:txPr>
    </cx:title>
    <cx:plotArea>
      <cx:plotAreaRegion>
        <cx:series layoutId="boxWhisker" uniqueId="{4E353BE3-9477-4347-9B39-4BD4DA007218}">
          <cx:tx>
            <cx:txData>
              <cx:f>_xlchart.v1.0</cx:f>
              <cx:v>backers_count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2C27F75-CFAF-4CC9-9FBF-F3E1DAEA1494}">
          <cx:tx>
            <cx:txData>
              <cx:f>_xlchart.v1.2</cx:f>
              <cx:v>backers_count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>
          <cx:tx>
            <cx:txData>
              <cx:v>Successful or not successful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Successful or not successful</a:t>
              </a:r>
            </a:p>
          </cx:txPr>
        </cx:title>
        <cx:tickLabels/>
      </cx:axis>
      <cx:axis id="1">
        <cx:valScaling/>
        <cx:title>
          <cx:tx>
            <cx:txData>
              <cx:v>Count of the number of backers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 of the number of backers</a:t>
              </a:r>
            </a:p>
          </cx:txPr>
        </cx:title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134302</xdr:colOff>
      <xdr:row>2</xdr:row>
      <xdr:rowOff>11429</xdr:rowOff>
    </xdr:from>
    <xdr:to>
      <xdr:col>14</xdr:col>
      <xdr:colOff>354330</xdr:colOff>
      <xdr:row>18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4702BE-E257-A3D5-8A7A-751A3973B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86676</xdr:colOff>
      <xdr:row>3</xdr:row>
      <xdr:rowOff>0</xdr:rowOff>
    </xdr:from>
    <xdr:to>
      <xdr:col>14</xdr:col>
      <xdr:colOff>369569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C8C8A9-DD4A-BF8C-2F2A-CBB735E39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218122</xdr:colOff>
      <xdr:row>3</xdr:row>
      <xdr:rowOff>0</xdr:rowOff>
    </xdr:from>
    <xdr:to>
      <xdr:col>14</xdr:col>
      <xdr:colOff>19050</xdr:colOff>
      <xdr:row>18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08108-302A-4EEF-7458-E8FC71811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</xdr:colOff>
      <xdr:row>13</xdr:row>
      <xdr:rowOff>95250</xdr:rowOff>
    </xdr:from>
    <xdr:to>
      <xdr:col>8</xdr:col>
      <xdr:colOff>0</xdr:colOff>
      <xdr:row>30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EE2BA1-7F4B-B05D-34FA-A131A7EE8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</xdr:colOff>
      <xdr:row>5</xdr:row>
      <xdr:rowOff>167641</xdr:rowOff>
    </xdr:from>
    <xdr:to>
      <xdr:col>18</xdr:col>
      <xdr:colOff>0</xdr:colOff>
      <xdr:row>26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D8280C5-AA8F-DBB0-D195-DAFC8AA319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96790" y="1171576"/>
              <a:ext cx="8709660" cy="41967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y Goodwin" refreshedDate="45586.59090949074" createdVersion="8" refreshedVersion="8" minRefreshableVersion="3" recordCount="1000" xr:uid="{9374CB18-DFCF-44E3-9A72-15A162D7274B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Launch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m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 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Launch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Launch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Launch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7270E5-4C94-497C-A753-9AB22253576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A16DE-3C96-4708-B257-6992286201B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19E67-2986-4FFA-A048-5210F702E02C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Outcomes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G2" sqref="G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3.69921875" customWidth="1"/>
    <col min="8" max="8" width="13" bestFit="1" customWidth="1"/>
    <col min="9" max="9" width="15.69921875" customWidth="1"/>
    <col min="12" max="13" width="11.19921875" bestFit="1" customWidth="1"/>
    <col min="14" max="14" width="24.59765625" customWidth="1"/>
    <col min="15" max="15" width="22" customWidth="1"/>
    <col min="18" max="18" width="28" bestFit="1" customWidth="1"/>
  </cols>
  <sheetData>
    <row r="1" spans="1:20" s="1" customFormat="1" x14ac:dyDescent="0.3">
      <c r="A1" s="8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2031</v>
      </c>
      <c r="O1" s="1" t="s">
        <v>2032</v>
      </c>
      <c r="P1" s="1" t="s">
        <v>10</v>
      </c>
      <c r="Q1" s="1" t="s">
        <v>11</v>
      </c>
      <c r="R1" s="1" t="s">
        <v>2028</v>
      </c>
      <c r="S1" s="1" t="str">
        <f>LEFT(R1,FIND("&amp;",R1)-1)</f>
        <v xml:space="preserve">category </v>
      </c>
      <c r="T1" s="1" t="str">
        <f>RIGHT(R1,LEN(R1)-FIND("&amp;",R1))</f>
        <v xml:space="preserve"> sub-category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t="s">
        <v>14</v>
      </c>
      <c r="H2">
        <v>0</v>
      </c>
      <c r="I2">
        <f>IF(H2=0,0,ROUND(E2/H2,2))</f>
        <v>0</v>
      </c>
      <c r="J2" t="s">
        <v>15</v>
      </c>
      <c r="K2" t="s">
        <v>16</v>
      </c>
      <c r="L2">
        <v>1448690400</v>
      </c>
      <c r="M2">
        <v>1450159200</v>
      </c>
      <c r="N2" s="4">
        <f>(((L2/60)/60/24)+DATE(1970,1,1))</f>
        <v>42336.25</v>
      </c>
      <c r="O2" s="4">
        <f>(((M2/60)/60/24)+DATE(1970,1,1))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RIGHT(R2,LEN(R2)-FIND("/",R2))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t="s">
        <v>20</v>
      </c>
      <c r="H3">
        <v>158</v>
      </c>
      <c r="I3">
        <f t="shared" ref="I3:I66" si="1">IF(H3=0,0,ROUND(E3/H3,2))</f>
        <v>92.15</v>
      </c>
      <c r="J3" t="s">
        <v>21</v>
      </c>
      <c r="K3" t="s">
        <v>22</v>
      </c>
      <c r="L3">
        <v>1408424400</v>
      </c>
      <c r="M3">
        <v>1408597200</v>
      </c>
      <c r="N3" s="4">
        <f t="shared" ref="N3:N66" si="2">(((L3/60)/60/24)+DATE(1970,1,1))</f>
        <v>41870.208333333336</v>
      </c>
      <c r="O3" s="4">
        <f t="shared" ref="O3:O66" si="3">(((M3/60)/60/24)+DATE(1970,1,1))</f>
        <v>41872.208333333336</v>
      </c>
      <c r="P3" t="b">
        <v>0</v>
      </c>
      <c r="Q3" t="b">
        <v>1</v>
      </c>
      <c r="R3" t="s">
        <v>23</v>
      </c>
      <c r="S3" t="str">
        <f>LEFT(R3,FIND("/",R3)-1)</f>
        <v>music</v>
      </c>
      <c r="T3" t="str">
        <f t="shared" ref="T3:T66" si="4">RIGHT(R3,LEN(R3)-FIND("/",R3))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si="1"/>
        <v>100.02</v>
      </c>
      <c r="J4" t="s">
        <v>26</v>
      </c>
      <c r="K4" t="s">
        <v>27</v>
      </c>
      <c r="L4">
        <v>1384668000</v>
      </c>
      <c r="M4">
        <v>1384840800</v>
      </c>
      <c r="N4" s="4">
        <f t="shared" si="2"/>
        <v>41595.25</v>
      </c>
      <c r="O4" s="4">
        <f t="shared" si="3"/>
        <v>41597.25</v>
      </c>
      <c r="P4" t="b">
        <v>0</v>
      </c>
      <c r="Q4" t="b">
        <v>0</v>
      </c>
      <c r="R4" t="s">
        <v>28</v>
      </c>
      <c r="S4" t="str">
        <f t="shared" ref="S4:S67" si="5">LEFT(R4,FIND("/",R4)-1)</f>
        <v>technology</v>
      </c>
      <c r="T4" t="str">
        <f t="shared" si="4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1"/>
        <v>103.21</v>
      </c>
      <c r="J5" t="s">
        <v>21</v>
      </c>
      <c r="K5" t="s">
        <v>22</v>
      </c>
      <c r="L5">
        <v>1565499600</v>
      </c>
      <c r="M5">
        <v>1568955600</v>
      </c>
      <c r="N5" s="4">
        <f t="shared" si="2"/>
        <v>43688.208333333328</v>
      </c>
      <c r="O5" s="4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5"/>
        <v>music</v>
      </c>
      <c r="T5" t="str">
        <f t="shared" si="4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1"/>
        <v>99.34</v>
      </c>
      <c r="J6" t="s">
        <v>21</v>
      </c>
      <c r="K6" t="s">
        <v>22</v>
      </c>
      <c r="L6">
        <v>1547964000</v>
      </c>
      <c r="M6">
        <v>1548309600</v>
      </c>
      <c r="N6" s="4">
        <f t="shared" si="2"/>
        <v>43485.25</v>
      </c>
      <c r="O6" s="4">
        <f t="shared" si="3"/>
        <v>43489.25</v>
      </c>
      <c r="P6" t="b">
        <v>0</v>
      </c>
      <c r="Q6" t="b">
        <v>0</v>
      </c>
      <c r="R6" t="s">
        <v>33</v>
      </c>
      <c r="S6" t="str">
        <f t="shared" si="5"/>
        <v>theater</v>
      </c>
      <c r="T6" t="str">
        <f t="shared" si="4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1"/>
        <v>75.83</v>
      </c>
      <c r="J7" t="s">
        <v>36</v>
      </c>
      <c r="K7" t="s">
        <v>37</v>
      </c>
      <c r="L7">
        <v>1346130000</v>
      </c>
      <c r="M7">
        <v>1347080400</v>
      </c>
      <c r="N7" s="4">
        <f t="shared" si="2"/>
        <v>41149.208333333336</v>
      </c>
      <c r="O7" s="4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5"/>
        <v>theater</v>
      </c>
      <c r="T7" t="str">
        <f t="shared" si="4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1"/>
        <v>60.56</v>
      </c>
      <c r="J8" t="s">
        <v>40</v>
      </c>
      <c r="K8" t="s">
        <v>41</v>
      </c>
      <c r="L8">
        <v>1505278800</v>
      </c>
      <c r="M8">
        <v>1505365200</v>
      </c>
      <c r="N8" s="4">
        <f t="shared" si="2"/>
        <v>42991.208333333328</v>
      </c>
      <c r="O8" s="4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5"/>
        <v>film &amp; video</v>
      </c>
      <c r="T8" t="str">
        <f t="shared" si="4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1"/>
        <v>64.94</v>
      </c>
      <c r="J9" t="s">
        <v>36</v>
      </c>
      <c r="K9" t="s">
        <v>37</v>
      </c>
      <c r="L9">
        <v>1439442000</v>
      </c>
      <c r="M9">
        <v>1439614800</v>
      </c>
      <c r="N9" s="4">
        <f t="shared" si="2"/>
        <v>42229.208333333328</v>
      </c>
      <c r="O9" s="4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5"/>
        <v>theater</v>
      </c>
      <c r="T9" t="str">
        <f t="shared" si="4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1"/>
        <v>31</v>
      </c>
      <c r="J10" t="s">
        <v>36</v>
      </c>
      <c r="K10" t="s">
        <v>37</v>
      </c>
      <c r="L10">
        <v>1281330000</v>
      </c>
      <c r="M10">
        <v>1281502800</v>
      </c>
      <c r="N10" s="4">
        <f t="shared" si="2"/>
        <v>40399.208333333336</v>
      </c>
      <c r="O10" s="4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5"/>
        <v>theater</v>
      </c>
      <c r="T10" t="str">
        <f t="shared" si="4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1"/>
        <v>72.91</v>
      </c>
      <c r="J11" t="s">
        <v>21</v>
      </c>
      <c r="K11" t="s">
        <v>22</v>
      </c>
      <c r="L11">
        <v>1379566800</v>
      </c>
      <c r="M11">
        <v>1383804000</v>
      </c>
      <c r="N11" s="4">
        <f t="shared" si="2"/>
        <v>41536.208333333336</v>
      </c>
      <c r="O11" s="4">
        <f t="shared" si="3"/>
        <v>41585.25</v>
      </c>
      <c r="P11" t="b">
        <v>0</v>
      </c>
      <c r="Q11" t="b">
        <v>0</v>
      </c>
      <c r="R11" t="s">
        <v>50</v>
      </c>
      <c r="S11" t="str">
        <f t="shared" si="5"/>
        <v>music</v>
      </c>
      <c r="T11" t="str">
        <f t="shared" si="4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4">
        <f t="shared" si="2"/>
        <v>40404.208333333336</v>
      </c>
      <c r="O12" s="4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5"/>
        <v>film &amp; video</v>
      </c>
      <c r="T12" t="str">
        <f t="shared" si="4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1"/>
        <v>112.22</v>
      </c>
      <c r="J13" t="s">
        <v>21</v>
      </c>
      <c r="K13" t="s">
        <v>22</v>
      </c>
      <c r="L13">
        <v>1285045200</v>
      </c>
      <c r="M13">
        <v>1285563600</v>
      </c>
      <c r="N13" s="4">
        <f t="shared" si="2"/>
        <v>40442.208333333336</v>
      </c>
      <c r="O13" s="4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5"/>
        <v>theater</v>
      </c>
      <c r="T13" t="str">
        <f t="shared" si="4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1"/>
        <v>102.35</v>
      </c>
      <c r="J14" t="s">
        <v>21</v>
      </c>
      <c r="K14" t="s">
        <v>22</v>
      </c>
      <c r="L14">
        <v>1571720400</v>
      </c>
      <c r="M14">
        <v>1572411600</v>
      </c>
      <c r="N14" s="4">
        <f t="shared" si="2"/>
        <v>43760.208333333328</v>
      </c>
      <c r="O14" s="4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5"/>
        <v>film &amp; video</v>
      </c>
      <c r="T14" t="str">
        <f t="shared" si="4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1"/>
        <v>105.05</v>
      </c>
      <c r="J15" t="s">
        <v>21</v>
      </c>
      <c r="K15" t="s">
        <v>22</v>
      </c>
      <c r="L15">
        <v>1465621200</v>
      </c>
      <c r="M15">
        <v>1466658000</v>
      </c>
      <c r="N15" s="4">
        <f t="shared" si="2"/>
        <v>42532.208333333328</v>
      </c>
      <c r="O15" s="4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5"/>
        <v>music</v>
      </c>
      <c r="T15" t="str">
        <f t="shared" si="4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1"/>
        <v>94.15</v>
      </c>
      <c r="J16" t="s">
        <v>21</v>
      </c>
      <c r="K16" t="s">
        <v>22</v>
      </c>
      <c r="L16">
        <v>1331013600</v>
      </c>
      <c r="M16">
        <v>1333342800</v>
      </c>
      <c r="N16" s="4">
        <f t="shared" si="2"/>
        <v>40974.25</v>
      </c>
      <c r="O16" s="4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5"/>
        <v>music</v>
      </c>
      <c r="T16" t="str">
        <f t="shared" si="4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1"/>
        <v>84.99</v>
      </c>
      <c r="J17" t="s">
        <v>21</v>
      </c>
      <c r="K17" t="s">
        <v>22</v>
      </c>
      <c r="L17">
        <v>1575957600</v>
      </c>
      <c r="M17">
        <v>1576303200</v>
      </c>
      <c r="N17" s="4">
        <f t="shared" si="2"/>
        <v>43809.25</v>
      </c>
      <c r="O17" s="4">
        <f t="shared" si="3"/>
        <v>43813.25</v>
      </c>
      <c r="P17" t="b">
        <v>0</v>
      </c>
      <c r="Q17" t="b">
        <v>0</v>
      </c>
      <c r="R17" t="s">
        <v>65</v>
      </c>
      <c r="S17" t="str">
        <f t="shared" si="5"/>
        <v>technology</v>
      </c>
      <c r="T17" t="str">
        <f t="shared" si="4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4">
        <f t="shared" si="2"/>
        <v>41661.25</v>
      </c>
      <c r="O18" s="4">
        <f t="shared" si="3"/>
        <v>41683.25</v>
      </c>
      <c r="P18" t="b">
        <v>0</v>
      </c>
      <c r="Q18" t="b">
        <v>0</v>
      </c>
      <c r="R18" t="s">
        <v>68</v>
      </c>
      <c r="S18" t="str">
        <f t="shared" si="5"/>
        <v>publishing</v>
      </c>
      <c r="T18" t="str">
        <f t="shared" si="4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1"/>
        <v>107.96</v>
      </c>
      <c r="J19" t="s">
        <v>21</v>
      </c>
      <c r="K19" t="s">
        <v>22</v>
      </c>
      <c r="L19">
        <v>1294812000</v>
      </c>
      <c r="M19">
        <v>1294898400</v>
      </c>
      <c r="N19" s="4">
        <f t="shared" si="2"/>
        <v>40555.25</v>
      </c>
      <c r="O19" s="4">
        <f t="shared" si="3"/>
        <v>40556.25</v>
      </c>
      <c r="P19" t="b">
        <v>0</v>
      </c>
      <c r="Q19" t="b">
        <v>0</v>
      </c>
      <c r="R19" t="s">
        <v>71</v>
      </c>
      <c r="S19" t="str">
        <f t="shared" si="5"/>
        <v>film &amp; video</v>
      </c>
      <c r="T19" t="str">
        <f t="shared" si="4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1"/>
        <v>45.1</v>
      </c>
      <c r="J20" t="s">
        <v>21</v>
      </c>
      <c r="K20" t="s">
        <v>22</v>
      </c>
      <c r="L20">
        <v>1536382800</v>
      </c>
      <c r="M20">
        <v>1537074000</v>
      </c>
      <c r="N20" s="4">
        <f t="shared" si="2"/>
        <v>43351.208333333328</v>
      </c>
      <c r="O20" s="4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5"/>
        <v>theater</v>
      </c>
      <c r="T20" t="str">
        <f t="shared" si="4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1"/>
        <v>45</v>
      </c>
      <c r="J21" t="s">
        <v>21</v>
      </c>
      <c r="K21" t="s">
        <v>22</v>
      </c>
      <c r="L21">
        <v>1551679200</v>
      </c>
      <c r="M21">
        <v>1553490000</v>
      </c>
      <c r="N21" s="4">
        <f t="shared" si="2"/>
        <v>43528.25</v>
      </c>
      <c r="O21" s="4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5"/>
        <v>theater</v>
      </c>
      <c r="T21" t="str">
        <f t="shared" si="4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1"/>
        <v>105.97</v>
      </c>
      <c r="J22" t="s">
        <v>21</v>
      </c>
      <c r="K22" t="s">
        <v>22</v>
      </c>
      <c r="L22">
        <v>1406523600</v>
      </c>
      <c r="M22">
        <v>1406523600</v>
      </c>
      <c r="N22" s="4">
        <f t="shared" si="2"/>
        <v>41848.208333333336</v>
      </c>
      <c r="O22" s="4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5"/>
        <v>film &amp; video</v>
      </c>
      <c r="T22" t="str">
        <f t="shared" si="4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1"/>
        <v>69.06</v>
      </c>
      <c r="J23" t="s">
        <v>21</v>
      </c>
      <c r="K23" t="s">
        <v>22</v>
      </c>
      <c r="L23">
        <v>1313384400</v>
      </c>
      <c r="M23">
        <v>1316322000</v>
      </c>
      <c r="N23" s="4">
        <f t="shared" si="2"/>
        <v>40770.208333333336</v>
      </c>
      <c r="O23" s="4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5"/>
        <v>theater</v>
      </c>
      <c r="T23" t="str">
        <f t="shared" si="4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1"/>
        <v>85.04</v>
      </c>
      <c r="J24" t="s">
        <v>21</v>
      </c>
      <c r="K24" t="s">
        <v>22</v>
      </c>
      <c r="L24">
        <v>1522731600</v>
      </c>
      <c r="M24">
        <v>1524027600</v>
      </c>
      <c r="N24" s="4">
        <f t="shared" si="2"/>
        <v>43193.208333333328</v>
      </c>
      <c r="O24" s="4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5"/>
        <v>theater</v>
      </c>
      <c r="T24" t="str">
        <f t="shared" si="4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1"/>
        <v>105.23</v>
      </c>
      <c r="J25" t="s">
        <v>40</v>
      </c>
      <c r="K25" t="s">
        <v>41</v>
      </c>
      <c r="L25">
        <v>1550124000</v>
      </c>
      <c r="M25">
        <v>1554699600</v>
      </c>
      <c r="N25" s="4">
        <f t="shared" si="2"/>
        <v>43510.25</v>
      </c>
      <c r="O25" s="4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5"/>
        <v>film &amp; video</v>
      </c>
      <c r="T25" t="str">
        <f t="shared" si="4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1"/>
        <v>39</v>
      </c>
      <c r="J26" t="s">
        <v>21</v>
      </c>
      <c r="K26" t="s">
        <v>22</v>
      </c>
      <c r="L26">
        <v>1403326800</v>
      </c>
      <c r="M26">
        <v>1403499600</v>
      </c>
      <c r="N26" s="4">
        <f t="shared" si="2"/>
        <v>41811.208333333336</v>
      </c>
      <c r="O26" s="4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5"/>
        <v>technology</v>
      </c>
      <c r="T26" t="str">
        <f t="shared" si="4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1"/>
        <v>73.03</v>
      </c>
      <c r="J27" t="s">
        <v>21</v>
      </c>
      <c r="K27" t="s">
        <v>22</v>
      </c>
      <c r="L27">
        <v>1305694800</v>
      </c>
      <c r="M27">
        <v>1307422800</v>
      </c>
      <c r="N27" s="4">
        <f t="shared" si="2"/>
        <v>40681.208333333336</v>
      </c>
      <c r="O27" s="4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5"/>
        <v>games</v>
      </c>
      <c r="T27" t="str">
        <f t="shared" si="4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1"/>
        <v>35.01</v>
      </c>
      <c r="J28" t="s">
        <v>21</v>
      </c>
      <c r="K28" t="s">
        <v>22</v>
      </c>
      <c r="L28">
        <v>1533013200</v>
      </c>
      <c r="M28">
        <v>1535346000</v>
      </c>
      <c r="N28" s="4">
        <f t="shared" si="2"/>
        <v>43312.208333333328</v>
      </c>
      <c r="O28" s="4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5"/>
        <v>theater</v>
      </c>
      <c r="T28" t="str">
        <f t="shared" si="4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4">
        <f t="shared" si="2"/>
        <v>42280.208333333328</v>
      </c>
      <c r="O29" s="4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5"/>
        <v>music</v>
      </c>
      <c r="T29" t="str">
        <f t="shared" si="4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1"/>
        <v>62</v>
      </c>
      <c r="J30" t="s">
        <v>21</v>
      </c>
      <c r="K30" t="s">
        <v>22</v>
      </c>
      <c r="L30">
        <v>1265695200</v>
      </c>
      <c r="M30">
        <v>1267682400</v>
      </c>
      <c r="N30" s="4">
        <f t="shared" si="2"/>
        <v>40218.25</v>
      </c>
      <c r="O30" s="4">
        <f t="shared" si="3"/>
        <v>40241.25</v>
      </c>
      <c r="P30" t="b">
        <v>0</v>
      </c>
      <c r="Q30" t="b">
        <v>1</v>
      </c>
      <c r="R30" t="s">
        <v>33</v>
      </c>
      <c r="S30" t="str">
        <f t="shared" si="5"/>
        <v>theater</v>
      </c>
      <c r="T30" t="str">
        <f t="shared" si="4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1"/>
        <v>94</v>
      </c>
      <c r="J31" t="s">
        <v>98</v>
      </c>
      <c r="K31" t="s">
        <v>99</v>
      </c>
      <c r="L31">
        <v>1532062800</v>
      </c>
      <c r="M31">
        <v>1535518800</v>
      </c>
      <c r="N31" s="4">
        <f t="shared" si="2"/>
        <v>43301.208333333328</v>
      </c>
      <c r="O31" s="4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5"/>
        <v>film &amp; video</v>
      </c>
      <c r="T31" t="str">
        <f t="shared" si="4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1"/>
        <v>112.05</v>
      </c>
      <c r="J32" t="s">
        <v>21</v>
      </c>
      <c r="K32" t="s">
        <v>22</v>
      </c>
      <c r="L32">
        <v>1558674000</v>
      </c>
      <c r="M32">
        <v>1559106000</v>
      </c>
      <c r="N32" s="4">
        <f t="shared" si="2"/>
        <v>43609.208333333328</v>
      </c>
      <c r="O32" s="4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5"/>
        <v>film &amp; video</v>
      </c>
      <c r="T32" t="str">
        <f t="shared" si="4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1"/>
        <v>48.01</v>
      </c>
      <c r="J33" t="s">
        <v>40</v>
      </c>
      <c r="K33" t="s">
        <v>41</v>
      </c>
      <c r="L33">
        <v>1451973600</v>
      </c>
      <c r="M33">
        <v>1454392800</v>
      </c>
      <c r="N33" s="4">
        <f t="shared" si="2"/>
        <v>42374.25</v>
      </c>
      <c r="O33" s="4">
        <f t="shared" si="3"/>
        <v>42402.25</v>
      </c>
      <c r="P33" t="b">
        <v>0</v>
      </c>
      <c r="Q33" t="b">
        <v>0</v>
      </c>
      <c r="R33" t="s">
        <v>89</v>
      </c>
      <c r="S33" t="str">
        <f t="shared" si="5"/>
        <v>games</v>
      </c>
      <c r="T33" t="str">
        <f t="shared" si="4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1"/>
        <v>38</v>
      </c>
      <c r="J34" t="s">
        <v>107</v>
      </c>
      <c r="K34" t="s">
        <v>108</v>
      </c>
      <c r="L34">
        <v>1515564000</v>
      </c>
      <c r="M34">
        <v>1517896800</v>
      </c>
      <c r="N34" s="4">
        <f t="shared" si="2"/>
        <v>43110.25</v>
      </c>
      <c r="O34" s="4">
        <f t="shared" si="3"/>
        <v>43137.25</v>
      </c>
      <c r="P34" t="b">
        <v>0</v>
      </c>
      <c r="Q34" t="b">
        <v>0</v>
      </c>
      <c r="R34" t="s">
        <v>42</v>
      </c>
      <c r="S34" t="str">
        <f t="shared" si="5"/>
        <v>film &amp; video</v>
      </c>
      <c r="T34" t="str">
        <f t="shared" si="4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1"/>
        <v>35</v>
      </c>
      <c r="J35" t="s">
        <v>21</v>
      </c>
      <c r="K35" t="s">
        <v>22</v>
      </c>
      <c r="L35">
        <v>1412485200</v>
      </c>
      <c r="M35">
        <v>1415685600</v>
      </c>
      <c r="N35" s="4">
        <f t="shared" si="2"/>
        <v>41917.208333333336</v>
      </c>
      <c r="O35" s="4">
        <f t="shared" si="3"/>
        <v>41954.25</v>
      </c>
      <c r="P35" t="b">
        <v>0</v>
      </c>
      <c r="Q35" t="b">
        <v>0</v>
      </c>
      <c r="R35" t="s">
        <v>33</v>
      </c>
      <c r="S35" t="str">
        <f t="shared" si="5"/>
        <v>theater</v>
      </c>
      <c r="T35" t="str">
        <f t="shared" si="4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4">
        <f t="shared" si="2"/>
        <v>42817.208333333328</v>
      </c>
      <c r="O36" s="4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5"/>
        <v>film &amp; video</v>
      </c>
      <c r="T36" t="str">
        <f t="shared" si="4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1"/>
        <v>95.99</v>
      </c>
      <c r="J37" t="s">
        <v>36</v>
      </c>
      <c r="K37" t="s">
        <v>37</v>
      </c>
      <c r="L37">
        <v>1547877600</v>
      </c>
      <c r="M37">
        <v>1551506400</v>
      </c>
      <c r="N37" s="4">
        <f t="shared" si="2"/>
        <v>43484.25</v>
      </c>
      <c r="O37" s="4">
        <f t="shared" si="3"/>
        <v>43526.25</v>
      </c>
      <c r="P37" t="b">
        <v>0</v>
      </c>
      <c r="Q37" t="b">
        <v>1</v>
      </c>
      <c r="R37" t="s">
        <v>53</v>
      </c>
      <c r="S37" t="str">
        <f t="shared" si="5"/>
        <v>film &amp; video</v>
      </c>
      <c r="T37" t="str">
        <f t="shared" si="4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1"/>
        <v>68.81</v>
      </c>
      <c r="J38" t="s">
        <v>21</v>
      </c>
      <c r="K38" t="s">
        <v>22</v>
      </c>
      <c r="L38">
        <v>1298700000</v>
      </c>
      <c r="M38">
        <v>1300856400</v>
      </c>
      <c r="N38" s="4">
        <f t="shared" si="2"/>
        <v>40600.25</v>
      </c>
      <c r="O38" s="4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5"/>
        <v>theater</v>
      </c>
      <c r="T38" t="str">
        <f t="shared" si="4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1"/>
        <v>105.97</v>
      </c>
      <c r="J39" t="s">
        <v>21</v>
      </c>
      <c r="K39" t="s">
        <v>22</v>
      </c>
      <c r="L39">
        <v>1570338000</v>
      </c>
      <c r="M39">
        <v>1573192800</v>
      </c>
      <c r="N39" s="4">
        <f t="shared" si="2"/>
        <v>43744.208333333328</v>
      </c>
      <c r="O39" s="4">
        <f t="shared" si="3"/>
        <v>43777.25</v>
      </c>
      <c r="P39" t="b">
        <v>0</v>
      </c>
      <c r="Q39" t="b">
        <v>1</v>
      </c>
      <c r="R39" t="s">
        <v>119</v>
      </c>
      <c r="S39" t="str">
        <f t="shared" si="5"/>
        <v>publishing</v>
      </c>
      <c r="T39" t="str">
        <f t="shared" si="4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1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4">
        <f t="shared" si="2"/>
        <v>40469.208333333336</v>
      </c>
      <c r="O40" s="4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5"/>
        <v>photography</v>
      </c>
      <c r="T40" t="str">
        <f t="shared" si="4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1"/>
        <v>57.13</v>
      </c>
      <c r="J41" t="s">
        <v>36</v>
      </c>
      <c r="K41" t="s">
        <v>37</v>
      </c>
      <c r="L41">
        <v>1361772000</v>
      </c>
      <c r="M41">
        <v>1362978000</v>
      </c>
      <c r="N41" s="4">
        <f t="shared" si="2"/>
        <v>41330.25</v>
      </c>
      <c r="O41" s="4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5"/>
        <v>theater</v>
      </c>
      <c r="T41" t="str">
        <f t="shared" si="4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1"/>
        <v>75.14</v>
      </c>
      <c r="J42" t="s">
        <v>21</v>
      </c>
      <c r="K42" t="s">
        <v>22</v>
      </c>
      <c r="L42">
        <v>1275714000</v>
      </c>
      <c r="M42">
        <v>1277355600</v>
      </c>
      <c r="N42" s="4">
        <f t="shared" si="2"/>
        <v>40334.208333333336</v>
      </c>
      <c r="O42" s="4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5"/>
        <v>technology</v>
      </c>
      <c r="T42" t="str">
        <f t="shared" si="4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1"/>
        <v>107.42</v>
      </c>
      <c r="J43" t="s">
        <v>107</v>
      </c>
      <c r="K43" t="s">
        <v>108</v>
      </c>
      <c r="L43">
        <v>1346734800</v>
      </c>
      <c r="M43">
        <v>1348981200</v>
      </c>
      <c r="N43" s="4">
        <f t="shared" si="2"/>
        <v>41156.208333333336</v>
      </c>
      <c r="O43" s="4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5"/>
        <v>music</v>
      </c>
      <c r="T43" t="str">
        <f t="shared" si="4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1"/>
        <v>36</v>
      </c>
      <c r="J44" t="s">
        <v>21</v>
      </c>
      <c r="K44" t="s">
        <v>22</v>
      </c>
      <c r="L44">
        <v>1309755600</v>
      </c>
      <c r="M44">
        <v>1310533200</v>
      </c>
      <c r="N44" s="4">
        <f t="shared" si="2"/>
        <v>40728.208333333336</v>
      </c>
      <c r="O44" s="4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5"/>
        <v>food</v>
      </c>
      <c r="T44" t="str">
        <f t="shared" si="4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1"/>
        <v>27</v>
      </c>
      <c r="J45" t="s">
        <v>21</v>
      </c>
      <c r="K45" t="s">
        <v>22</v>
      </c>
      <c r="L45">
        <v>1406178000</v>
      </c>
      <c r="M45">
        <v>1407560400</v>
      </c>
      <c r="N45" s="4">
        <f t="shared" si="2"/>
        <v>41844.208333333336</v>
      </c>
      <c r="O45" s="4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5"/>
        <v>publishing</v>
      </c>
      <c r="T45" t="str">
        <f t="shared" si="4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1"/>
        <v>107.56</v>
      </c>
      <c r="J46" t="s">
        <v>36</v>
      </c>
      <c r="K46" t="s">
        <v>37</v>
      </c>
      <c r="L46">
        <v>1552798800</v>
      </c>
      <c r="M46">
        <v>1552885200</v>
      </c>
      <c r="N46" s="4">
        <f t="shared" si="2"/>
        <v>43541.208333333328</v>
      </c>
      <c r="O46" s="4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5"/>
        <v>publishing</v>
      </c>
      <c r="T46" t="str">
        <f t="shared" si="4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1"/>
        <v>94.38</v>
      </c>
      <c r="J47" t="s">
        <v>21</v>
      </c>
      <c r="K47" t="s">
        <v>22</v>
      </c>
      <c r="L47">
        <v>1478062800</v>
      </c>
      <c r="M47">
        <v>1479362400</v>
      </c>
      <c r="N47" s="4">
        <f t="shared" si="2"/>
        <v>42676.208333333328</v>
      </c>
      <c r="O47" s="4">
        <f t="shared" si="3"/>
        <v>42691.25</v>
      </c>
      <c r="P47" t="b">
        <v>0</v>
      </c>
      <c r="Q47" t="b">
        <v>1</v>
      </c>
      <c r="R47" t="s">
        <v>33</v>
      </c>
      <c r="S47" t="str">
        <f t="shared" si="5"/>
        <v>theater</v>
      </c>
      <c r="T47" t="str">
        <f t="shared" si="4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1"/>
        <v>46.16</v>
      </c>
      <c r="J48" t="s">
        <v>21</v>
      </c>
      <c r="K48" t="s">
        <v>22</v>
      </c>
      <c r="L48">
        <v>1278565200</v>
      </c>
      <c r="M48">
        <v>1280552400</v>
      </c>
      <c r="N48" s="4">
        <f t="shared" si="2"/>
        <v>40367.208333333336</v>
      </c>
      <c r="O48" s="4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5"/>
        <v>music</v>
      </c>
      <c r="T48" t="str">
        <f t="shared" si="4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1"/>
        <v>47.85</v>
      </c>
      <c r="J49" t="s">
        <v>21</v>
      </c>
      <c r="K49" t="s">
        <v>22</v>
      </c>
      <c r="L49">
        <v>1396069200</v>
      </c>
      <c r="M49">
        <v>1398661200</v>
      </c>
      <c r="N49" s="4">
        <f t="shared" si="2"/>
        <v>41727.208333333336</v>
      </c>
      <c r="O49" s="4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5"/>
        <v>theater</v>
      </c>
      <c r="T49" t="str">
        <f t="shared" si="4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1"/>
        <v>53.01</v>
      </c>
      <c r="J50" t="s">
        <v>21</v>
      </c>
      <c r="K50" t="s">
        <v>22</v>
      </c>
      <c r="L50">
        <v>1435208400</v>
      </c>
      <c r="M50">
        <v>1436245200</v>
      </c>
      <c r="N50" s="4">
        <f t="shared" si="2"/>
        <v>42180.208333333328</v>
      </c>
      <c r="O50" s="4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5"/>
        <v>theater</v>
      </c>
      <c r="T50" t="str">
        <f t="shared" si="4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1"/>
        <v>45.06</v>
      </c>
      <c r="J51" t="s">
        <v>21</v>
      </c>
      <c r="K51" t="s">
        <v>22</v>
      </c>
      <c r="L51">
        <v>1571547600</v>
      </c>
      <c r="M51">
        <v>1575439200</v>
      </c>
      <c r="N51" s="4">
        <f t="shared" si="2"/>
        <v>43758.208333333328</v>
      </c>
      <c r="O51" s="4">
        <f t="shared" si="3"/>
        <v>43803.25</v>
      </c>
      <c r="P51" t="b">
        <v>0</v>
      </c>
      <c r="Q51" t="b">
        <v>0</v>
      </c>
      <c r="R51" t="s">
        <v>23</v>
      </c>
      <c r="S51" t="str">
        <f t="shared" si="5"/>
        <v>music</v>
      </c>
      <c r="T51" t="str">
        <f t="shared" si="4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4">
        <f t="shared" si="2"/>
        <v>41487.208333333336</v>
      </c>
      <c r="O52" s="4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5"/>
        <v>music</v>
      </c>
      <c r="T52" t="str">
        <f t="shared" si="4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1"/>
        <v>99.01</v>
      </c>
      <c r="J53" t="s">
        <v>40</v>
      </c>
      <c r="K53" t="s">
        <v>41</v>
      </c>
      <c r="L53">
        <v>1332824400</v>
      </c>
      <c r="M53">
        <v>1334206800</v>
      </c>
      <c r="N53" s="4">
        <f t="shared" si="2"/>
        <v>40995.208333333336</v>
      </c>
      <c r="O53" s="4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5"/>
        <v>technology</v>
      </c>
      <c r="T53" t="str">
        <f t="shared" si="4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1"/>
        <v>32.79</v>
      </c>
      <c r="J54" t="s">
        <v>21</v>
      </c>
      <c r="K54" t="s">
        <v>22</v>
      </c>
      <c r="L54">
        <v>1284526800</v>
      </c>
      <c r="M54">
        <v>1284872400</v>
      </c>
      <c r="N54" s="4">
        <f t="shared" si="2"/>
        <v>40436.208333333336</v>
      </c>
      <c r="O54" s="4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5"/>
        <v>theater</v>
      </c>
      <c r="T54" t="str">
        <f t="shared" si="4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1"/>
        <v>59.12</v>
      </c>
      <c r="J55" t="s">
        <v>21</v>
      </c>
      <c r="K55" t="s">
        <v>22</v>
      </c>
      <c r="L55">
        <v>1400562000</v>
      </c>
      <c r="M55">
        <v>1403931600</v>
      </c>
      <c r="N55" s="4">
        <f t="shared" si="2"/>
        <v>41779.208333333336</v>
      </c>
      <c r="O55" s="4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5"/>
        <v>film &amp; video</v>
      </c>
      <c r="T55" t="str">
        <f t="shared" si="4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1"/>
        <v>44.93</v>
      </c>
      <c r="J56" t="s">
        <v>21</v>
      </c>
      <c r="K56" t="s">
        <v>22</v>
      </c>
      <c r="L56">
        <v>1520748000</v>
      </c>
      <c r="M56">
        <v>1521262800</v>
      </c>
      <c r="N56" s="4">
        <f t="shared" si="2"/>
        <v>43170.25</v>
      </c>
      <c r="O56" s="4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5"/>
        <v>technology</v>
      </c>
      <c r="T56" t="str">
        <f t="shared" si="4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1"/>
        <v>89.66</v>
      </c>
      <c r="J57" t="s">
        <v>21</v>
      </c>
      <c r="K57" t="s">
        <v>22</v>
      </c>
      <c r="L57">
        <v>1532926800</v>
      </c>
      <c r="M57">
        <v>1533358800</v>
      </c>
      <c r="N57" s="4">
        <f t="shared" si="2"/>
        <v>43311.208333333328</v>
      </c>
      <c r="O57" s="4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5"/>
        <v>music</v>
      </c>
      <c r="T57" t="str">
        <f t="shared" si="4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1"/>
        <v>70.08</v>
      </c>
      <c r="J58" t="s">
        <v>21</v>
      </c>
      <c r="K58" t="s">
        <v>22</v>
      </c>
      <c r="L58">
        <v>1420869600</v>
      </c>
      <c r="M58">
        <v>1421474400</v>
      </c>
      <c r="N58" s="4">
        <f t="shared" si="2"/>
        <v>42014.25</v>
      </c>
      <c r="O58" s="4">
        <f t="shared" si="3"/>
        <v>42021.25</v>
      </c>
      <c r="P58" t="b">
        <v>0</v>
      </c>
      <c r="Q58" t="b">
        <v>0</v>
      </c>
      <c r="R58" t="s">
        <v>65</v>
      </c>
      <c r="S58" t="str">
        <f t="shared" si="5"/>
        <v>technology</v>
      </c>
      <c r="T58" t="str">
        <f t="shared" si="4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1"/>
        <v>31.06</v>
      </c>
      <c r="J59" t="s">
        <v>21</v>
      </c>
      <c r="K59" t="s">
        <v>22</v>
      </c>
      <c r="L59">
        <v>1504242000</v>
      </c>
      <c r="M59">
        <v>1505278800</v>
      </c>
      <c r="N59" s="4">
        <f t="shared" si="2"/>
        <v>42979.208333333328</v>
      </c>
      <c r="O59" s="4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5"/>
        <v>games</v>
      </c>
      <c r="T59" t="str">
        <f t="shared" si="4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1"/>
        <v>29.06</v>
      </c>
      <c r="J60" t="s">
        <v>21</v>
      </c>
      <c r="K60" t="s">
        <v>22</v>
      </c>
      <c r="L60">
        <v>1442811600</v>
      </c>
      <c r="M60">
        <v>1443934800</v>
      </c>
      <c r="N60" s="4">
        <f t="shared" si="2"/>
        <v>42268.208333333328</v>
      </c>
      <c r="O60" s="4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5"/>
        <v>theater</v>
      </c>
      <c r="T60" t="str">
        <f t="shared" si="4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1"/>
        <v>30.09</v>
      </c>
      <c r="J61" t="s">
        <v>21</v>
      </c>
      <c r="K61" t="s">
        <v>22</v>
      </c>
      <c r="L61">
        <v>1497243600</v>
      </c>
      <c r="M61">
        <v>1498539600</v>
      </c>
      <c r="N61" s="4">
        <f t="shared" si="2"/>
        <v>42898.208333333328</v>
      </c>
      <c r="O61" s="4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5"/>
        <v>theater</v>
      </c>
      <c r="T61" t="str">
        <f t="shared" si="4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1"/>
        <v>85</v>
      </c>
      <c r="J62" t="s">
        <v>15</v>
      </c>
      <c r="K62" t="s">
        <v>16</v>
      </c>
      <c r="L62">
        <v>1342501200</v>
      </c>
      <c r="M62">
        <v>1342760400</v>
      </c>
      <c r="N62" s="4">
        <f t="shared" si="2"/>
        <v>41107.208333333336</v>
      </c>
      <c r="O62" s="4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5"/>
        <v>theater</v>
      </c>
      <c r="T62" t="str">
        <f t="shared" si="4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1"/>
        <v>82</v>
      </c>
      <c r="J63" t="s">
        <v>15</v>
      </c>
      <c r="K63" t="s">
        <v>16</v>
      </c>
      <c r="L63">
        <v>1298268000</v>
      </c>
      <c r="M63">
        <v>1301720400</v>
      </c>
      <c r="N63" s="4">
        <f t="shared" si="2"/>
        <v>40595.25</v>
      </c>
      <c r="O63" s="4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5"/>
        <v>theater</v>
      </c>
      <c r="T63" t="str">
        <f t="shared" si="4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1"/>
        <v>58.04</v>
      </c>
      <c r="J64" t="s">
        <v>21</v>
      </c>
      <c r="K64" t="s">
        <v>22</v>
      </c>
      <c r="L64">
        <v>1433480400</v>
      </c>
      <c r="M64">
        <v>1433566800</v>
      </c>
      <c r="N64" s="4">
        <f t="shared" si="2"/>
        <v>42160.208333333328</v>
      </c>
      <c r="O64" s="4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5"/>
        <v>technology</v>
      </c>
      <c r="T64" t="str">
        <f t="shared" si="4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4">
        <f t="shared" si="2"/>
        <v>42853.208333333328</v>
      </c>
      <c r="O65" s="4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5"/>
        <v>theater</v>
      </c>
      <c r="T65" t="str">
        <f t="shared" si="4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1"/>
        <v>71.95</v>
      </c>
      <c r="J66" t="s">
        <v>21</v>
      </c>
      <c r="K66" t="s">
        <v>22</v>
      </c>
      <c r="L66">
        <v>1530507600</v>
      </c>
      <c r="M66">
        <v>1531803600</v>
      </c>
      <c r="N66" s="4">
        <f t="shared" si="2"/>
        <v>43283.208333333328</v>
      </c>
      <c r="O66" s="4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5"/>
        <v>technology</v>
      </c>
      <c r="T66" t="str">
        <f t="shared" si="4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6">ROUND(E67/D67*100,0)</f>
        <v>236</v>
      </c>
      <c r="G67" t="s">
        <v>20</v>
      </c>
      <c r="H67">
        <v>236</v>
      </c>
      <c r="I67">
        <f t="shared" ref="I67:I130" si="7">IF(H67=0,0,ROUND(E67/H67,2))</f>
        <v>61.04</v>
      </c>
      <c r="J67" t="s">
        <v>21</v>
      </c>
      <c r="K67" t="s">
        <v>22</v>
      </c>
      <c r="L67">
        <v>1296108000</v>
      </c>
      <c r="M67">
        <v>1296712800</v>
      </c>
      <c r="N67" s="4">
        <f t="shared" ref="N67:N130" si="8">(((L67/60)/60/24)+DATE(1970,1,1))</f>
        <v>40570.25</v>
      </c>
      <c r="O67" s="4">
        <f t="shared" ref="O67:O130" si="9">(((M67/60)/60/24)+DATE(1970,1,1))</f>
        <v>40577.25</v>
      </c>
      <c r="P67" t="b">
        <v>0</v>
      </c>
      <c r="Q67" t="b">
        <v>0</v>
      </c>
      <c r="R67" t="s">
        <v>33</v>
      </c>
      <c r="S67" t="str">
        <f t="shared" si="5"/>
        <v>theater</v>
      </c>
      <c r="T67" t="str">
        <f t="shared" ref="T67:T130" si="10">RIGHT(R67,LEN(R67)-FIND("/",R67))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6"/>
        <v>45</v>
      </c>
      <c r="G68" t="s">
        <v>14</v>
      </c>
      <c r="H68">
        <v>12</v>
      </c>
      <c r="I6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4">
        <f t="shared" si="8"/>
        <v>42102.208333333328</v>
      </c>
      <c r="O68" s="4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ref="S68:S131" si="11">LEFT(R68,FIND("/",R68)-1)</f>
        <v>theater</v>
      </c>
      <c r="T68" t="str">
        <f t="shared" si="10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6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4">
        <f t="shared" si="8"/>
        <v>40203.25</v>
      </c>
      <c r="O69" s="4">
        <f t="shared" si="9"/>
        <v>40208.25</v>
      </c>
      <c r="P69" t="b">
        <v>0</v>
      </c>
      <c r="Q69" t="b">
        <v>1</v>
      </c>
      <c r="R69" t="s">
        <v>65</v>
      </c>
      <c r="S69" t="str">
        <f t="shared" si="11"/>
        <v>technology</v>
      </c>
      <c r="T69" t="str">
        <f t="shared" si="10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6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4">
        <f t="shared" si="8"/>
        <v>42943.208333333328</v>
      </c>
      <c r="O70" s="4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1"/>
        <v>theater</v>
      </c>
      <c r="T70" t="str">
        <f t="shared" si="10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6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4">
        <f t="shared" si="8"/>
        <v>40531.25</v>
      </c>
      <c r="O71" s="4">
        <f t="shared" si="9"/>
        <v>40565.25</v>
      </c>
      <c r="P71" t="b">
        <v>0</v>
      </c>
      <c r="Q71" t="b">
        <v>0</v>
      </c>
      <c r="R71" t="s">
        <v>33</v>
      </c>
      <c r="S71" t="str">
        <f t="shared" si="11"/>
        <v>theater</v>
      </c>
      <c r="T71" t="str">
        <f t="shared" si="10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6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4">
        <f t="shared" si="8"/>
        <v>40484.208333333336</v>
      </c>
      <c r="O72" s="4">
        <f t="shared" si="9"/>
        <v>40533.25</v>
      </c>
      <c r="P72" t="b">
        <v>0</v>
      </c>
      <c r="Q72" t="b">
        <v>1</v>
      </c>
      <c r="R72" t="s">
        <v>33</v>
      </c>
      <c r="S72" t="str">
        <f t="shared" si="11"/>
        <v>theater</v>
      </c>
      <c r="T72" t="str">
        <f t="shared" si="10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6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4">
        <f t="shared" si="8"/>
        <v>43799.25</v>
      </c>
      <c r="O73" s="4">
        <f t="shared" si="9"/>
        <v>43803.25</v>
      </c>
      <c r="P73" t="b">
        <v>0</v>
      </c>
      <c r="Q73" t="b">
        <v>0</v>
      </c>
      <c r="R73" t="s">
        <v>33</v>
      </c>
      <c r="S73" t="str">
        <f t="shared" si="11"/>
        <v>theater</v>
      </c>
      <c r="T73" t="str">
        <f t="shared" si="10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6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4">
        <f t="shared" si="8"/>
        <v>42186.208333333328</v>
      </c>
      <c r="O74" s="4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1"/>
        <v>film &amp; video</v>
      </c>
      <c r="T74" t="str">
        <f t="shared" si="10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6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4">
        <f t="shared" si="8"/>
        <v>42701.25</v>
      </c>
      <c r="O75" s="4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1"/>
        <v>music</v>
      </c>
      <c r="T75" t="str">
        <f t="shared" si="10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6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4">
        <f t="shared" si="8"/>
        <v>42456.208333333328</v>
      </c>
      <c r="O76" s="4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1"/>
        <v>music</v>
      </c>
      <c r="T76" t="str">
        <f t="shared" si="10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6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4">
        <f t="shared" si="8"/>
        <v>43296.208333333328</v>
      </c>
      <c r="O77" s="4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1"/>
        <v>photography</v>
      </c>
      <c r="T77" t="str">
        <f t="shared" si="10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6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4">
        <f t="shared" si="8"/>
        <v>42027.25</v>
      </c>
      <c r="O78" s="4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1"/>
        <v>theater</v>
      </c>
      <c r="T78" t="str">
        <f t="shared" si="10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6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4">
        <f t="shared" si="8"/>
        <v>40448.208333333336</v>
      </c>
      <c r="O79" s="4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1"/>
        <v>film &amp; video</v>
      </c>
      <c r="T79" t="str">
        <f t="shared" si="10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6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4">
        <f t="shared" si="8"/>
        <v>43206.208333333328</v>
      </c>
      <c r="O80" s="4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1"/>
        <v>publishing</v>
      </c>
      <c r="T80" t="str">
        <f t="shared" si="10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6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4">
        <f t="shared" si="8"/>
        <v>43267.208333333328</v>
      </c>
      <c r="O81" s="4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1"/>
        <v>theater</v>
      </c>
      <c r="T81" t="str">
        <f t="shared" si="10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6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4">
        <f t="shared" si="8"/>
        <v>42976.208333333328</v>
      </c>
      <c r="O82" s="4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1"/>
        <v>games</v>
      </c>
      <c r="T82" t="str">
        <f t="shared" si="10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6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4">
        <f t="shared" si="8"/>
        <v>43062.25</v>
      </c>
      <c r="O83" s="4">
        <f t="shared" si="9"/>
        <v>43087.25</v>
      </c>
      <c r="P83" t="b">
        <v>0</v>
      </c>
      <c r="Q83" t="b">
        <v>0</v>
      </c>
      <c r="R83" t="s">
        <v>23</v>
      </c>
      <c r="S83" t="str">
        <f t="shared" si="11"/>
        <v>music</v>
      </c>
      <c r="T83" t="str">
        <f t="shared" si="10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6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4">
        <f t="shared" si="8"/>
        <v>43482.25</v>
      </c>
      <c r="O84" s="4">
        <f t="shared" si="9"/>
        <v>43489.25</v>
      </c>
      <c r="P84" t="b">
        <v>0</v>
      </c>
      <c r="Q84" t="b">
        <v>1</v>
      </c>
      <c r="R84" t="s">
        <v>89</v>
      </c>
      <c r="S84" t="str">
        <f t="shared" si="11"/>
        <v>games</v>
      </c>
      <c r="T84" t="str">
        <f t="shared" si="10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6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4">
        <f t="shared" si="8"/>
        <v>42579.208333333328</v>
      </c>
      <c r="O85" s="4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1"/>
        <v>music</v>
      </c>
      <c r="T85" t="str">
        <f t="shared" si="10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6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4">
        <f t="shared" si="8"/>
        <v>41118.208333333336</v>
      </c>
      <c r="O86" s="4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1"/>
        <v>technology</v>
      </c>
      <c r="T86" t="str">
        <f t="shared" si="10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6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4">
        <f t="shared" si="8"/>
        <v>40797.208333333336</v>
      </c>
      <c r="O87" s="4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1"/>
        <v>music</v>
      </c>
      <c r="T87" t="str">
        <f t="shared" si="10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6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4">
        <f t="shared" si="8"/>
        <v>42128.208333333328</v>
      </c>
      <c r="O88" s="4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1"/>
        <v>theater</v>
      </c>
      <c r="T88" t="str">
        <f t="shared" si="10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6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4">
        <f t="shared" si="8"/>
        <v>40610.25</v>
      </c>
      <c r="O89" s="4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1"/>
        <v>music</v>
      </c>
      <c r="T89" t="str">
        <f t="shared" si="10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6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4">
        <f t="shared" si="8"/>
        <v>42110.208333333328</v>
      </c>
      <c r="O90" s="4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1"/>
        <v>publishing</v>
      </c>
      <c r="T90" t="str">
        <f t="shared" si="10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6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4">
        <f t="shared" si="8"/>
        <v>40283.208333333336</v>
      </c>
      <c r="O91" s="4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1"/>
        <v>theater</v>
      </c>
      <c r="T91" t="str">
        <f t="shared" si="10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6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4">
        <f t="shared" si="8"/>
        <v>42425.25</v>
      </c>
      <c r="O92" s="4">
        <f t="shared" si="9"/>
        <v>42425.25</v>
      </c>
      <c r="P92" t="b">
        <v>0</v>
      </c>
      <c r="Q92" t="b">
        <v>1</v>
      </c>
      <c r="R92" t="s">
        <v>33</v>
      </c>
      <c r="S92" t="str">
        <f t="shared" si="11"/>
        <v>theater</v>
      </c>
      <c r="T92" t="str">
        <f t="shared" si="10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6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4">
        <f t="shared" si="8"/>
        <v>42588.208333333328</v>
      </c>
      <c r="O93" s="4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1"/>
        <v>publishing</v>
      </c>
      <c r="T93" t="str">
        <f t="shared" si="10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6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4">
        <f t="shared" si="8"/>
        <v>40352.208333333336</v>
      </c>
      <c r="O94" s="4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1"/>
        <v>games</v>
      </c>
      <c r="T94" t="str">
        <f t="shared" si="10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6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4">
        <f t="shared" si="8"/>
        <v>41202.208333333336</v>
      </c>
      <c r="O95" s="4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1"/>
        <v>theater</v>
      </c>
      <c r="T95" t="str">
        <f t="shared" si="10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6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4">
        <f t="shared" si="8"/>
        <v>43562.208333333328</v>
      </c>
      <c r="O96" s="4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1"/>
        <v>technology</v>
      </c>
      <c r="T96" t="str">
        <f t="shared" si="10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6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4">
        <f t="shared" si="8"/>
        <v>43752.208333333328</v>
      </c>
      <c r="O97" s="4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1"/>
        <v>film &amp; video</v>
      </c>
      <c r="T97" t="str">
        <f t="shared" si="10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6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4">
        <f t="shared" si="8"/>
        <v>40612.25</v>
      </c>
      <c r="O98" s="4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1"/>
        <v>theater</v>
      </c>
      <c r="T98" t="str">
        <f t="shared" si="10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6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4">
        <f t="shared" si="8"/>
        <v>42180.208333333328</v>
      </c>
      <c r="O99" s="4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1"/>
        <v>food</v>
      </c>
      <c r="T99" t="str">
        <f t="shared" si="10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6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4">
        <f t="shared" si="8"/>
        <v>42212.208333333328</v>
      </c>
      <c r="O100" s="4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1"/>
        <v>games</v>
      </c>
      <c r="T100" t="str">
        <f t="shared" si="10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6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4">
        <f t="shared" si="8"/>
        <v>41968.25</v>
      </c>
      <c r="O101" s="4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1"/>
        <v>theater</v>
      </c>
      <c r="T101" t="str">
        <f t="shared" si="10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6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4">
        <f t="shared" si="8"/>
        <v>40835.208333333336</v>
      </c>
      <c r="O102" s="4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1"/>
        <v>theater</v>
      </c>
      <c r="T102" t="str">
        <f t="shared" si="10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6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4">
        <f t="shared" si="8"/>
        <v>42056.25</v>
      </c>
      <c r="O103" s="4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1"/>
        <v>music</v>
      </c>
      <c r="T103" t="str">
        <f t="shared" si="10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6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4">
        <f t="shared" si="8"/>
        <v>43234.208333333328</v>
      </c>
      <c r="O104" s="4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1"/>
        <v>technology</v>
      </c>
      <c r="T104" t="str">
        <f t="shared" si="10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6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4">
        <f t="shared" si="8"/>
        <v>40475.208333333336</v>
      </c>
      <c r="O105" s="4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1"/>
        <v>music</v>
      </c>
      <c r="T105" t="str">
        <f t="shared" si="10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6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4">
        <f t="shared" si="8"/>
        <v>42878.208333333328</v>
      </c>
      <c r="O106" s="4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1"/>
        <v>music</v>
      </c>
      <c r="T106" t="str">
        <f t="shared" si="10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6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4">
        <f t="shared" si="8"/>
        <v>41366.208333333336</v>
      </c>
      <c r="O107" s="4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1"/>
        <v>technology</v>
      </c>
      <c r="T107" t="str">
        <f t="shared" si="10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6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4">
        <f t="shared" si="8"/>
        <v>43716.208333333328</v>
      </c>
      <c r="O108" s="4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1"/>
        <v>theater</v>
      </c>
      <c r="T108" t="str">
        <f t="shared" si="10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6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4">
        <f t="shared" si="8"/>
        <v>43213.208333333328</v>
      </c>
      <c r="O109" s="4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1"/>
        <v>theater</v>
      </c>
      <c r="T109" t="str">
        <f t="shared" si="10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6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4">
        <f t="shared" si="8"/>
        <v>41005.208333333336</v>
      </c>
      <c r="O110" s="4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1"/>
        <v>film &amp; video</v>
      </c>
      <c r="T110" t="str">
        <f t="shared" si="10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6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4">
        <f t="shared" si="8"/>
        <v>41651.25</v>
      </c>
      <c r="O111" s="4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1"/>
        <v>film &amp; video</v>
      </c>
      <c r="T111" t="str">
        <f t="shared" si="10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6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4">
        <f t="shared" si="8"/>
        <v>43354.208333333328</v>
      </c>
      <c r="O112" s="4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1"/>
        <v>food</v>
      </c>
      <c r="T112" t="str">
        <f t="shared" si="10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6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4">
        <f t="shared" si="8"/>
        <v>41174.208333333336</v>
      </c>
      <c r="O113" s="4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1"/>
        <v>publishing</v>
      </c>
      <c r="T113" t="str">
        <f t="shared" si="10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6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4">
        <f t="shared" si="8"/>
        <v>41875.208333333336</v>
      </c>
      <c r="O114" s="4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1"/>
        <v>technology</v>
      </c>
      <c r="T114" t="str">
        <f t="shared" si="10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6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4">
        <f t="shared" si="8"/>
        <v>42990.208333333328</v>
      </c>
      <c r="O115" s="4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1"/>
        <v>food</v>
      </c>
      <c r="T115" t="str">
        <f t="shared" si="10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6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4">
        <f t="shared" si="8"/>
        <v>43564.208333333328</v>
      </c>
      <c r="O116" s="4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1"/>
        <v>technology</v>
      </c>
      <c r="T116" t="str">
        <f t="shared" si="10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6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4">
        <f t="shared" si="8"/>
        <v>43056.25</v>
      </c>
      <c r="O117" s="4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1"/>
        <v>publishing</v>
      </c>
      <c r="T117" t="str">
        <f t="shared" si="10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6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4">
        <f t="shared" si="8"/>
        <v>42265.208333333328</v>
      </c>
      <c r="O118" s="4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1"/>
        <v>theater</v>
      </c>
      <c r="T118" t="str">
        <f t="shared" si="10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6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4">
        <f t="shared" si="8"/>
        <v>40808.208333333336</v>
      </c>
      <c r="O119" s="4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1"/>
        <v>film &amp; video</v>
      </c>
      <c r="T119" t="str">
        <f t="shared" si="10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6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4">
        <f t="shared" si="8"/>
        <v>41665.25</v>
      </c>
      <c r="O120" s="4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1"/>
        <v>photography</v>
      </c>
      <c r="T120" t="str">
        <f t="shared" si="10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6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4">
        <f t="shared" si="8"/>
        <v>41806.208333333336</v>
      </c>
      <c r="O121" s="4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1"/>
        <v>film &amp; video</v>
      </c>
      <c r="T121" t="str">
        <f t="shared" si="10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6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4">
        <f t="shared" si="8"/>
        <v>42111.208333333328</v>
      </c>
      <c r="O122" s="4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1"/>
        <v>games</v>
      </c>
      <c r="T122" t="str">
        <f t="shared" si="10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6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4">
        <f t="shared" si="8"/>
        <v>41917.208333333336</v>
      </c>
      <c r="O123" s="4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1"/>
        <v>games</v>
      </c>
      <c r="T123" t="str">
        <f t="shared" si="10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6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4">
        <f t="shared" si="8"/>
        <v>41970.25</v>
      </c>
      <c r="O124" s="4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1"/>
        <v>publishing</v>
      </c>
      <c r="T124" t="str">
        <f t="shared" si="10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6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4">
        <f t="shared" si="8"/>
        <v>42332.25</v>
      </c>
      <c r="O125" s="4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1"/>
        <v>theater</v>
      </c>
      <c r="T125" t="str">
        <f t="shared" si="10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6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4">
        <f t="shared" si="8"/>
        <v>43598.208333333328</v>
      </c>
      <c r="O126" s="4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1"/>
        <v>photography</v>
      </c>
      <c r="T126" t="str">
        <f t="shared" si="10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6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4">
        <f t="shared" si="8"/>
        <v>43362.208333333328</v>
      </c>
      <c r="O127" s="4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1"/>
        <v>theater</v>
      </c>
      <c r="T127" t="str">
        <f t="shared" si="10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6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4">
        <f t="shared" si="8"/>
        <v>42596.208333333328</v>
      </c>
      <c r="O128" s="4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1"/>
        <v>theater</v>
      </c>
      <c r="T128" t="str">
        <f t="shared" si="10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6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4">
        <f t="shared" si="8"/>
        <v>40310.208333333336</v>
      </c>
      <c r="O129" s="4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1"/>
        <v>theater</v>
      </c>
      <c r="T129" t="str">
        <f t="shared" si="10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6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4">
        <f t="shared" si="8"/>
        <v>40417.208333333336</v>
      </c>
      <c r="O130" s="4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1"/>
        <v>music</v>
      </c>
      <c r="T130" t="str">
        <f t="shared" si="10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12">ROUND(E131/D131*100,0)</f>
        <v>3</v>
      </c>
      <c r="G131" t="s">
        <v>74</v>
      </c>
      <c r="H131">
        <v>55</v>
      </c>
      <c r="I131">
        <f t="shared" ref="I131:I194" si="13">IF(H131=0,0,ROUND(E131/H131,2))</f>
        <v>86.47</v>
      </c>
      <c r="J131" t="s">
        <v>26</v>
      </c>
      <c r="K131" t="s">
        <v>27</v>
      </c>
      <c r="L131">
        <v>1422943200</v>
      </c>
      <c r="M131">
        <v>1425103200</v>
      </c>
      <c r="N131" s="4">
        <f t="shared" ref="N131:N194" si="14">(((L131/60)/60/24)+DATE(1970,1,1))</f>
        <v>42038.25</v>
      </c>
      <c r="O131" s="4">
        <f t="shared" ref="O131:O194" si="15">(((M131/60)/60/24)+DATE(1970,1,1))</f>
        <v>42063.25</v>
      </c>
      <c r="P131" t="b">
        <v>0</v>
      </c>
      <c r="Q131" t="b">
        <v>0</v>
      </c>
      <c r="R131" t="s">
        <v>17</v>
      </c>
      <c r="S131" t="str">
        <f t="shared" si="11"/>
        <v>food</v>
      </c>
      <c r="T131" t="str">
        <f t="shared" ref="T131:T194" si="16">RIGHT(R131,LEN(R131)-FIND("/",R131))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12"/>
        <v>155</v>
      </c>
      <c r="G132" t="s">
        <v>20</v>
      </c>
      <c r="H132">
        <v>533</v>
      </c>
      <c r="I132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4">
        <f t="shared" si="14"/>
        <v>40842.208333333336</v>
      </c>
      <c r="O132" s="4">
        <f t="shared" si="15"/>
        <v>40858.25</v>
      </c>
      <c r="P132" t="b">
        <v>0</v>
      </c>
      <c r="Q132" t="b">
        <v>0</v>
      </c>
      <c r="R132" t="s">
        <v>53</v>
      </c>
      <c r="S132" t="str">
        <f t="shared" ref="S132:S195" si="17">LEFT(R132,FIND("/",R132)-1)</f>
        <v>film &amp; video</v>
      </c>
      <c r="T132" t="str">
        <f t="shared" si="16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12"/>
        <v>101</v>
      </c>
      <c r="G133" t="s">
        <v>20</v>
      </c>
      <c r="H133">
        <v>2443</v>
      </c>
      <c r="I133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4">
        <f t="shared" si="14"/>
        <v>41607.25</v>
      </c>
      <c r="O133" s="4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7"/>
        <v>technology</v>
      </c>
      <c r="T133" t="str">
        <f t="shared" si="16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12"/>
        <v>116</v>
      </c>
      <c r="G134" t="s">
        <v>20</v>
      </c>
      <c r="H134">
        <v>89</v>
      </c>
      <c r="I134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4">
        <f t="shared" si="14"/>
        <v>43112.25</v>
      </c>
      <c r="O134" s="4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7"/>
        <v>theater</v>
      </c>
      <c r="T134" t="str">
        <f t="shared" si="16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12"/>
        <v>311</v>
      </c>
      <c r="G135" t="s">
        <v>20</v>
      </c>
      <c r="H135">
        <v>159</v>
      </c>
      <c r="I135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4">
        <f t="shared" si="14"/>
        <v>40767.208333333336</v>
      </c>
      <c r="O135" s="4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7"/>
        <v>music</v>
      </c>
      <c r="T135" t="str">
        <f t="shared" si="16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12"/>
        <v>90</v>
      </c>
      <c r="G136" t="s">
        <v>14</v>
      </c>
      <c r="H136">
        <v>940</v>
      </c>
      <c r="I136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4">
        <f t="shared" si="14"/>
        <v>40713.208333333336</v>
      </c>
      <c r="O136" s="4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7"/>
        <v>film &amp; video</v>
      </c>
      <c r="T136" t="str">
        <f t="shared" si="16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12"/>
        <v>71</v>
      </c>
      <c r="G137" t="s">
        <v>14</v>
      </c>
      <c r="H137">
        <v>117</v>
      </c>
      <c r="I137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4">
        <f t="shared" si="14"/>
        <v>41340.25</v>
      </c>
      <c r="O137" s="4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7"/>
        <v>theater</v>
      </c>
      <c r="T137" t="str">
        <f t="shared" si="16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12"/>
        <v>3</v>
      </c>
      <c r="G138" t="s">
        <v>74</v>
      </c>
      <c r="H138">
        <v>58</v>
      </c>
      <c r="I13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4">
        <f t="shared" si="14"/>
        <v>41797.208333333336</v>
      </c>
      <c r="O138" s="4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7"/>
        <v>film &amp; video</v>
      </c>
      <c r="T138" t="str">
        <f t="shared" si="16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12"/>
        <v>262</v>
      </c>
      <c r="G139" t="s">
        <v>20</v>
      </c>
      <c r="H139">
        <v>50</v>
      </c>
      <c r="I139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4">
        <f t="shared" si="14"/>
        <v>40457.208333333336</v>
      </c>
      <c r="O139" s="4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7"/>
        <v>publishing</v>
      </c>
      <c r="T139" t="str">
        <f t="shared" si="16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12"/>
        <v>96</v>
      </c>
      <c r="G140" t="s">
        <v>14</v>
      </c>
      <c r="H140">
        <v>115</v>
      </c>
      <c r="I140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4">
        <f t="shared" si="14"/>
        <v>41180.208333333336</v>
      </c>
      <c r="O140" s="4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7"/>
        <v>games</v>
      </c>
      <c r="T140" t="str">
        <f t="shared" si="16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12"/>
        <v>21</v>
      </c>
      <c r="G141" t="s">
        <v>14</v>
      </c>
      <c r="H141">
        <v>326</v>
      </c>
      <c r="I141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4">
        <f t="shared" si="14"/>
        <v>42115.208333333328</v>
      </c>
      <c r="O141" s="4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7"/>
        <v>technology</v>
      </c>
      <c r="T141" t="str">
        <f t="shared" si="16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12"/>
        <v>223</v>
      </c>
      <c r="G142" t="s">
        <v>20</v>
      </c>
      <c r="H142">
        <v>186</v>
      </c>
      <c r="I142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4">
        <f t="shared" si="14"/>
        <v>43156.25</v>
      </c>
      <c r="O142" s="4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7"/>
        <v>film &amp; video</v>
      </c>
      <c r="T142" t="str">
        <f t="shared" si="16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12"/>
        <v>102</v>
      </c>
      <c r="G143" t="s">
        <v>20</v>
      </c>
      <c r="H143">
        <v>1071</v>
      </c>
      <c r="I143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4">
        <f t="shared" si="14"/>
        <v>42167.208333333328</v>
      </c>
      <c r="O143" s="4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7"/>
        <v>technology</v>
      </c>
      <c r="T143" t="str">
        <f t="shared" si="16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12"/>
        <v>230</v>
      </c>
      <c r="G144" t="s">
        <v>20</v>
      </c>
      <c r="H144">
        <v>117</v>
      </c>
      <c r="I144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4">
        <f t="shared" si="14"/>
        <v>41005.208333333336</v>
      </c>
      <c r="O144" s="4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7"/>
        <v>technology</v>
      </c>
      <c r="T144" t="str">
        <f t="shared" si="16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12"/>
        <v>136</v>
      </c>
      <c r="G145" t="s">
        <v>20</v>
      </c>
      <c r="H145">
        <v>70</v>
      </c>
      <c r="I145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4">
        <f t="shared" si="14"/>
        <v>40357.208333333336</v>
      </c>
      <c r="O145" s="4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7"/>
        <v>music</v>
      </c>
      <c r="T145" t="str">
        <f t="shared" si="16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12"/>
        <v>129</v>
      </c>
      <c r="G146" t="s">
        <v>20</v>
      </c>
      <c r="H146">
        <v>135</v>
      </c>
      <c r="I146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4">
        <f t="shared" si="14"/>
        <v>43633.208333333328</v>
      </c>
      <c r="O146" s="4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7"/>
        <v>theater</v>
      </c>
      <c r="T146" t="str">
        <f t="shared" si="16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12"/>
        <v>237</v>
      </c>
      <c r="G147" t="s">
        <v>20</v>
      </c>
      <c r="H147">
        <v>768</v>
      </c>
      <c r="I147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4">
        <f t="shared" si="14"/>
        <v>41889.208333333336</v>
      </c>
      <c r="O147" s="4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7"/>
        <v>technology</v>
      </c>
      <c r="T147" t="str">
        <f t="shared" si="16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12"/>
        <v>17</v>
      </c>
      <c r="G148" t="s">
        <v>74</v>
      </c>
      <c r="H148">
        <v>51</v>
      </c>
      <c r="I14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4">
        <f t="shared" si="14"/>
        <v>40855.25</v>
      </c>
      <c r="O148" s="4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7"/>
        <v>theater</v>
      </c>
      <c r="T148" t="str">
        <f t="shared" si="16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12"/>
        <v>112</v>
      </c>
      <c r="G149" t="s">
        <v>20</v>
      </c>
      <c r="H149">
        <v>199</v>
      </c>
      <c r="I149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4">
        <f t="shared" si="14"/>
        <v>42534.208333333328</v>
      </c>
      <c r="O149" s="4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7"/>
        <v>theater</v>
      </c>
      <c r="T149" t="str">
        <f t="shared" si="16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12"/>
        <v>121</v>
      </c>
      <c r="G150" t="s">
        <v>20</v>
      </c>
      <c r="H150">
        <v>107</v>
      </c>
      <c r="I150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4">
        <f t="shared" si="14"/>
        <v>42941.208333333328</v>
      </c>
      <c r="O150" s="4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7"/>
        <v>technology</v>
      </c>
      <c r="T150" t="str">
        <f t="shared" si="16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12"/>
        <v>220</v>
      </c>
      <c r="G151" t="s">
        <v>20</v>
      </c>
      <c r="H151">
        <v>195</v>
      </c>
      <c r="I151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4">
        <f t="shared" si="14"/>
        <v>41275.25</v>
      </c>
      <c r="O151" s="4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7"/>
        <v>music</v>
      </c>
      <c r="T151" t="str">
        <f t="shared" si="16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12"/>
        <v>1</v>
      </c>
      <c r="G152" t="s">
        <v>14</v>
      </c>
      <c r="H152">
        <v>1</v>
      </c>
      <c r="I152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4">
        <f t="shared" si="14"/>
        <v>43450.25</v>
      </c>
      <c r="O152" s="4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7"/>
        <v>music</v>
      </c>
      <c r="T152" t="str">
        <f t="shared" si="16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12"/>
        <v>64</v>
      </c>
      <c r="G153" t="s">
        <v>14</v>
      </c>
      <c r="H153">
        <v>1467</v>
      </c>
      <c r="I153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4">
        <f t="shared" si="14"/>
        <v>41799.208333333336</v>
      </c>
      <c r="O153" s="4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7"/>
        <v>music</v>
      </c>
      <c r="T153" t="str">
        <f t="shared" si="16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12"/>
        <v>423</v>
      </c>
      <c r="G154" t="s">
        <v>20</v>
      </c>
      <c r="H154">
        <v>3376</v>
      </c>
      <c r="I154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4">
        <f t="shared" si="14"/>
        <v>42783.25</v>
      </c>
      <c r="O154" s="4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7"/>
        <v>music</v>
      </c>
      <c r="T154" t="str">
        <f t="shared" si="16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12"/>
        <v>93</v>
      </c>
      <c r="G155" t="s">
        <v>14</v>
      </c>
      <c r="H155">
        <v>5681</v>
      </c>
      <c r="I155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4">
        <f t="shared" si="14"/>
        <v>41201.208333333336</v>
      </c>
      <c r="O155" s="4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7"/>
        <v>theater</v>
      </c>
      <c r="T155" t="str">
        <f t="shared" si="16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12"/>
        <v>59</v>
      </c>
      <c r="G156" t="s">
        <v>14</v>
      </c>
      <c r="H156">
        <v>1059</v>
      </c>
      <c r="I156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4">
        <f t="shared" si="14"/>
        <v>42502.208333333328</v>
      </c>
      <c r="O156" s="4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7"/>
        <v>music</v>
      </c>
      <c r="T156" t="str">
        <f t="shared" si="16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12"/>
        <v>65</v>
      </c>
      <c r="G157" t="s">
        <v>14</v>
      </c>
      <c r="H157">
        <v>1194</v>
      </c>
      <c r="I157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4">
        <f t="shared" si="14"/>
        <v>40262.208333333336</v>
      </c>
      <c r="O157" s="4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7"/>
        <v>theater</v>
      </c>
      <c r="T157" t="str">
        <f t="shared" si="16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12"/>
        <v>74</v>
      </c>
      <c r="G158" t="s">
        <v>74</v>
      </c>
      <c r="H158">
        <v>379</v>
      </c>
      <c r="I15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4">
        <f t="shared" si="14"/>
        <v>43743.208333333328</v>
      </c>
      <c r="O158" s="4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7"/>
        <v>music</v>
      </c>
      <c r="T158" t="str">
        <f t="shared" si="16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12"/>
        <v>53</v>
      </c>
      <c r="G159" t="s">
        <v>14</v>
      </c>
      <c r="H159">
        <v>30</v>
      </c>
      <c r="I159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4">
        <f t="shared" si="14"/>
        <v>41638.25</v>
      </c>
      <c r="O159" s="4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7"/>
        <v>photography</v>
      </c>
      <c r="T159" t="str">
        <f t="shared" si="16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12"/>
        <v>221</v>
      </c>
      <c r="G160" t="s">
        <v>20</v>
      </c>
      <c r="H160">
        <v>41</v>
      </c>
      <c r="I160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4">
        <f t="shared" si="14"/>
        <v>42346.25</v>
      </c>
      <c r="O160" s="4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7"/>
        <v>music</v>
      </c>
      <c r="T160" t="str">
        <f t="shared" si="16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12"/>
        <v>100</v>
      </c>
      <c r="G161" t="s">
        <v>20</v>
      </c>
      <c r="H161">
        <v>1821</v>
      </c>
      <c r="I161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4">
        <f t="shared" si="14"/>
        <v>43551.208333333328</v>
      </c>
      <c r="O161" s="4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7"/>
        <v>theater</v>
      </c>
      <c r="T161" t="str">
        <f t="shared" si="16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12"/>
        <v>162</v>
      </c>
      <c r="G162" t="s">
        <v>20</v>
      </c>
      <c r="H162">
        <v>164</v>
      </c>
      <c r="I162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4">
        <f t="shared" si="14"/>
        <v>43582.208333333328</v>
      </c>
      <c r="O162" s="4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7"/>
        <v>technology</v>
      </c>
      <c r="T162" t="str">
        <f t="shared" si="16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12"/>
        <v>78</v>
      </c>
      <c r="G163" t="s">
        <v>14</v>
      </c>
      <c r="H163">
        <v>75</v>
      </c>
      <c r="I163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4">
        <f t="shared" si="14"/>
        <v>42270.208333333328</v>
      </c>
      <c r="O163" s="4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7"/>
        <v>technology</v>
      </c>
      <c r="T163" t="str">
        <f t="shared" si="16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12"/>
        <v>150</v>
      </c>
      <c r="G164" t="s">
        <v>20</v>
      </c>
      <c r="H164">
        <v>157</v>
      </c>
      <c r="I164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4">
        <f t="shared" si="14"/>
        <v>43442.25</v>
      </c>
      <c r="O164" s="4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7"/>
        <v>music</v>
      </c>
      <c r="T164" t="str">
        <f t="shared" si="16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12"/>
        <v>253</v>
      </c>
      <c r="G165" t="s">
        <v>20</v>
      </c>
      <c r="H165">
        <v>246</v>
      </c>
      <c r="I165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4">
        <f t="shared" si="14"/>
        <v>43028.208333333328</v>
      </c>
      <c r="O165" s="4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7"/>
        <v>photography</v>
      </c>
      <c r="T165" t="str">
        <f t="shared" si="16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12"/>
        <v>100</v>
      </c>
      <c r="G166" t="s">
        <v>20</v>
      </c>
      <c r="H166">
        <v>1396</v>
      </c>
      <c r="I166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4">
        <f t="shared" si="14"/>
        <v>43016.208333333328</v>
      </c>
      <c r="O166" s="4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7"/>
        <v>theater</v>
      </c>
      <c r="T166" t="str">
        <f t="shared" si="16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12"/>
        <v>122</v>
      </c>
      <c r="G167" t="s">
        <v>20</v>
      </c>
      <c r="H167">
        <v>2506</v>
      </c>
      <c r="I167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4">
        <f t="shared" si="14"/>
        <v>42948.208333333328</v>
      </c>
      <c r="O167" s="4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7"/>
        <v>technology</v>
      </c>
      <c r="T167" t="str">
        <f t="shared" si="16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12"/>
        <v>137</v>
      </c>
      <c r="G168" t="s">
        <v>20</v>
      </c>
      <c r="H168">
        <v>244</v>
      </c>
      <c r="I16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4">
        <f t="shared" si="14"/>
        <v>40534.25</v>
      </c>
      <c r="O168" s="4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7"/>
        <v>photography</v>
      </c>
      <c r="T168" t="str">
        <f t="shared" si="16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12"/>
        <v>416</v>
      </c>
      <c r="G169" t="s">
        <v>20</v>
      </c>
      <c r="H169">
        <v>146</v>
      </c>
      <c r="I169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4">
        <f t="shared" si="14"/>
        <v>41435.208333333336</v>
      </c>
      <c r="O169" s="4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7"/>
        <v>theater</v>
      </c>
      <c r="T169" t="str">
        <f t="shared" si="16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12"/>
        <v>31</v>
      </c>
      <c r="G170" t="s">
        <v>14</v>
      </c>
      <c r="H170">
        <v>955</v>
      </c>
      <c r="I170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4">
        <f t="shared" si="14"/>
        <v>43518.25</v>
      </c>
      <c r="O170" s="4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7"/>
        <v>music</v>
      </c>
      <c r="T170" t="str">
        <f t="shared" si="16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12"/>
        <v>424</v>
      </c>
      <c r="G171" t="s">
        <v>20</v>
      </c>
      <c r="H171">
        <v>1267</v>
      </c>
      <c r="I171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4">
        <f t="shared" si="14"/>
        <v>41077.208333333336</v>
      </c>
      <c r="O171" s="4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7"/>
        <v>film &amp; video</v>
      </c>
      <c r="T171" t="str">
        <f t="shared" si="16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12"/>
        <v>3</v>
      </c>
      <c r="G172" t="s">
        <v>14</v>
      </c>
      <c r="H172">
        <v>67</v>
      </c>
      <c r="I172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4">
        <f t="shared" si="14"/>
        <v>42950.208333333328</v>
      </c>
      <c r="O172" s="4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7"/>
        <v>music</v>
      </c>
      <c r="T172" t="str">
        <f t="shared" si="16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12"/>
        <v>11</v>
      </c>
      <c r="G173" t="s">
        <v>14</v>
      </c>
      <c r="H173">
        <v>5</v>
      </c>
      <c r="I173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4">
        <f t="shared" si="14"/>
        <v>41718.208333333336</v>
      </c>
      <c r="O173" s="4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7"/>
        <v>publishing</v>
      </c>
      <c r="T173" t="str">
        <f t="shared" si="16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12"/>
        <v>83</v>
      </c>
      <c r="G174" t="s">
        <v>14</v>
      </c>
      <c r="H174">
        <v>26</v>
      </c>
      <c r="I17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4">
        <f t="shared" si="14"/>
        <v>41839.208333333336</v>
      </c>
      <c r="O174" s="4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7"/>
        <v>film &amp; video</v>
      </c>
      <c r="T174" t="str">
        <f t="shared" si="16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12"/>
        <v>163</v>
      </c>
      <c r="G175" t="s">
        <v>20</v>
      </c>
      <c r="H175">
        <v>1561</v>
      </c>
      <c r="I175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4">
        <f t="shared" si="14"/>
        <v>41412.208333333336</v>
      </c>
      <c r="O175" s="4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7"/>
        <v>theater</v>
      </c>
      <c r="T175" t="str">
        <f t="shared" si="16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12"/>
        <v>895</v>
      </c>
      <c r="G176" t="s">
        <v>20</v>
      </c>
      <c r="H176">
        <v>48</v>
      </c>
      <c r="I176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4">
        <f t="shared" si="14"/>
        <v>42282.208333333328</v>
      </c>
      <c r="O176" s="4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7"/>
        <v>technology</v>
      </c>
      <c r="T176" t="str">
        <f t="shared" si="16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12"/>
        <v>26</v>
      </c>
      <c r="G177" t="s">
        <v>14</v>
      </c>
      <c r="H177">
        <v>1130</v>
      </c>
      <c r="I177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4">
        <f t="shared" si="14"/>
        <v>42613.208333333328</v>
      </c>
      <c r="O177" s="4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7"/>
        <v>theater</v>
      </c>
      <c r="T177" t="str">
        <f t="shared" si="16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12"/>
        <v>75</v>
      </c>
      <c r="G178" t="s">
        <v>14</v>
      </c>
      <c r="H178">
        <v>782</v>
      </c>
      <c r="I17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4">
        <f t="shared" si="14"/>
        <v>42616.208333333328</v>
      </c>
      <c r="O178" s="4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7"/>
        <v>theater</v>
      </c>
      <c r="T178" t="str">
        <f t="shared" si="16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12"/>
        <v>416</v>
      </c>
      <c r="G179" t="s">
        <v>20</v>
      </c>
      <c r="H179">
        <v>2739</v>
      </c>
      <c r="I179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4">
        <f t="shared" si="14"/>
        <v>40497.25</v>
      </c>
      <c r="O179" s="4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7"/>
        <v>theater</v>
      </c>
      <c r="T179" t="str">
        <f t="shared" si="16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12"/>
        <v>96</v>
      </c>
      <c r="G180" t="s">
        <v>14</v>
      </c>
      <c r="H180">
        <v>210</v>
      </c>
      <c r="I180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4">
        <f t="shared" si="14"/>
        <v>42999.208333333328</v>
      </c>
      <c r="O180" s="4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7"/>
        <v>food</v>
      </c>
      <c r="T180" t="str">
        <f t="shared" si="16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12"/>
        <v>358</v>
      </c>
      <c r="G181" t="s">
        <v>20</v>
      </c>
      <c r="H181">
        <v>3537</v>
      </c>
      <c r="I181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4">
        <f t="shared" si="14"/>
        <v>41350.208333333336</v>
      </c>
      <c r="O181" s="4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7"/>
        <v>theater</v>
      </c>
      <c r="T181" t="str">
        <f t="shared" si="16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12"/>
        <v>308</v>
      </c>
      <c r="G182" t="s">
        <v>20</v>
      </c>
      <c r="H182">
        <v>2107</v>
      </c>
      <c r="I182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4">
        <f t="shared" si="14"/>
        <v>40259.208333333336</v>
      </c>
      <c r="O182" s="4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7"/>
        <v>technology</v>
      </c>
      <c r="T182" t="str">
        <f t="shared" si="16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12"/>
        <v>62</v>
      </c>
      <c r="G183" t="s">
        <v>14</v>
      </c>
      <c r="H183">
        <v>136</v>
      </c>
      <c r="I183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4">
        <f t="shared" si="14"/>
        <v>43012.208333333328</v>
      </c>
      <c r="O183" s="4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7"/>
        <v>technology</v>
      </c>
      <c r="T183" t="str">
        <f t="shared" si="16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12"/>
        <v>722</v>
      </c>
      <c r="G184" t="s">
        <v>20</v>
      </c>
      <c r="H184">
        <v>3318</v>
      </c>
      <c r="I184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4">
        <f t="shared" si="14"/>
        <v>43631.208333333328</v>
      </c>
      <c r="O184" s="4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7"/>
        <v>theater</v>
      </c>
      <c r="T184" t="str">
        <f t="shared" si="16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12"/>
        <v>69</v>
      </c>
      <c r="G185" t="s">
        <v>14</v>
      </c>
      <c r="H185">
        <v>86</v>
      </c>
      <c r="I185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4">
        <f t="shared" si="14"/>
        <v>40430.208333333336</v>
      </c>
      <c r="O185" s="4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7"/>
        <v>music</v>
      </c>
      <c r="T185" t="str">
        <f t="shared" si="16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12"/>
        <v>293</v>
      </c>
      <c r="G186" t="s">
        <v>20</v>
      </c>
      <c r="H186">
        <v>340</v>
      </c>
      <c r="I186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4">
        <f t="shared" si="14"/>
        <v>43588.208333333328</v>
      </c>
      <c r="O186" s="4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7"/>
        <v>theater</v>
      </c>
      <c r="T186" t="str">
        <f t="shared" si="16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12"/>
        <v>72</v>
      </c>
      <c r="G187" t="s">
        <v>14</v>
      </c>
      <c r="H187">
        <v>19</v>
      </c>
      <c r="I187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4">
        <f t="shared" si="14"/>
        <v>43233.208333333328</v>
      </c>
      <c r="O187" s="4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7"/>
        <v>film &amp; video</v>
      </c>
      <c r="T187" t="str">
        <f t="shared" si="16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12"/>
        <v>32</v>
      </c>
      <c r="G188" t="s">
        <v>14</v>
      </c>
      <c r="H188">
        <v>886</v>
      </c>
      <c r="I18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4">
        <f t="shared" si="14"/>
        <v>41782.208333333336</v>
      </c>
      <c r="O188" s="4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7"/>
        <v>theater</v>
      </c>
      <c r="T188" t="str">
        <f t="shared" si="16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12"/>
        <v>230</v>
      </c>
      <c r="G189" t="s">
        <v>20</v>
      </c>
      <c r="H189">
        <v>1442</v>
      </c>
      <c r="I189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4">
        <f t="shared" si="14"/>
        <v>41328.25</v>
      </c>
      <c r="O189" s="4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7"/>
        <v>film &amp; video</v>
      </c>
      <c r="T189" t="str">
        <f t="shared" si="16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12"/>
        <v>32</v>
      </c>
      <c r="G190" t="s">
        <v>14</v>
      </c>
      <c r="H190">
        <v>35</v>
      </c>
      <c r="I190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4">
        <f t="shared" si="14"/>
        <v>41975.25</v>
      </c>
      <c r="O190" s="4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7"/>
        <v>theater</v>
      </c>
      <c r="T190" t="str">
        <f t="shared" si="16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12"/>
        <v>24</v>
      </c>
      <c r="G191" t="s">
        <v>74</v>
      </c>
      <c r="H191">
        <v>441</v>
      </c>
      <c r="I191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4">
        <f t="shared" si="14"/>
        <v>42433.25</v>
      </c>
      <c r="O191" s="4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7"/>
        <v>theater</v>
      </c>
      <c r="T191" t="str">
        <f t="shared" si="16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12"/>
        <v>69</v>
      </c>
      <c r="G192" t="s">
        <v>14</v>
      </c>
      <c r="H192">
        <v>24</v>
      </c>
      <c r="I192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4">
        <f t="shared" si="14"/>
        <v>41429.208333333336</v>
      </c>
      <c r="O192" s="4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7"/>
        <v>theater</v>
      </c>
      <c r="T192" t="str">
        <f t="shared" si="16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12"/>
        <v>38</v>
      </c>
      <c r="G193" t="s">
        <v>14</v>
      </c>
      <c r="H193">
        <v>86</v>
      </c>
      <c r="I193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4">
        <f t="shared" si="14"/>
        <v>43536.208333333328</v>
      </c>
      <c r="O193" s="4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7"/>
        <v>theater</v>
      </c>
      <c r="T193" t="str">
        <f t="shared" si="16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12"/>
        <v>20</v>
      </c>
      <c r="G194" t="s">
        <v>14</v>
      </c>
      <c r="H194">
        <v>243</v>
      </c>
      <c r="I194">
        <f t="shared" si="13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4">
        <f t="shared" si="14"/>
        <v>41817.208333333336</v>
      </c>
      <c r="O194" s="4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7"/>
        <v>music</v>
      </c>
      <c r="T194" t="str">
        <f t="shared" si="16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8">ROUND(E195/D195*100,0)</f>
        <v>46</v>
      </c>
      <c r="G195" t="s">
        <v>14</v>
      </c>
      <c r="H195">
        <v>65</v>
      </c>
      <c r="I195">
        <f t="shared" ref="I195:I258" si="19">IF(H195=0,0,ROUND(E195/H195,2))</f>
        <v>46.34</v>
      </c>
      <c r="J195" t="s">
        <v>21</v>
      </c>
      <c r="K195" t="s">
        <v>22</v>
      </c>
      <c r="L195">
        <v>1523163600</v>
      </c>
      <c r="M195">
        <v>1523509200</v>
      </c>
      <c r="N195" s="4">
        <f t="shared" ref="N195:N258" si="20">(((L195/60)/60/24)+DATE(1970,1,1))</f>
        <v>43198.208333333328</v>
      </c>
      <c r="O195" s="4">
        <f t="shared" ref="O195:O258" si="21">(((M195/60)/60/24)+DATE(1970,1,1))</f>
        <v>43202.208333333328</v>
      </c>
      <c r="P195" t="b">
        <v>1</v>
      </c>
      <c r="Q195" t="b">
        <v>0</v>
      </c>
      <c r="R195" t="s">
        <v>60</v>
      </c>
      <c r="S195" t="str">
        <f t="shared" si="17"/>
        <v>music</v>
      </c>
      <c r="T195" t="str">
        <f t="shared" ref="T195:T258" si="22">RIGHT(R195,LEN(R195)-FIND("/",R195))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8"/>
        <v>123</v>
      </c>
      <c r="G196" t="s">
        <v>20</v>
      </c>
      <c r="H196">
        <v>126</v>
      </c>
      <c r="I196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4">
        <f t="shared" si="20"/>
        <v>42261.208333333328</v>
      </c>
      <c r="O196" s="4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ref="S196:S259" si="23">LEFT(R196,FIND("/",R196)-1)</f>
        <v>music</v>
      </c>
      <c r="T196" t="str">
        <f t="shared" si="22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8"/>
        <v>362</v>
      </c>
      <c r="G197" t="s">
        <v>20</v>
      </c>
      <c r="H197">
        <v>524</v>
      </c>
      <c r="I197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4">
        <f t="shared" si="20"/>
        <v>43310.208333333328</v>
      </c>
      <c r="O197" s="4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3"/>
        <v>music</v>
      </c>
      <c r="T197" t="str">
        <f t="shared" si="22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8"/>
        <v>63</v>
      </c>
      <c r="G198" t="s">
        <v>14</v>
      </c>
      <c r="H198">
        <v>100</v>
      </c>
      <c r="I19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4">
        <f t="shared" si="20"/>
        <v>42616.208333333328</v>
      </c>
      <c r="O198" s="4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3"/>
        <v>technology</v>
      </c>
      <c r="T198" t="str">
        <f t="shared" si="22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8"/>
        <v>298</v>
      </c>
      <c r="G199" t="s">
        <v>20</v>
      </c>
      <c r="H199">
        <v>1989</v>
      </c>
      <c r="I199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4">
        <f t="shared" si="20"/>
        <v>42909.208333333328</v>
      </c>
      <c r="O199" s="4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3"/>
        <v>film &amp; video</v>
      </c>
      <c r="T199" t="str">
        <f t="shared" si="22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8"/>
        <v>10</v>
      </c>
      <c r="G200" t="s">
        <v>14</v>
      </c>
      <c r="H200">
        <v>168</v>
      </c>
      <c r="I200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4">
        <f t="shared" si="20"/>
        <v>40396.208333333336</v>
      </c>
      <c r="O200" s="4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3"/>
        <v>music</v>
      </c>
      <c r="T200" t="str">
        <f t="shared" si="22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8"/>
        <v>54</v>
      </c>
      <c r="G201" t="s">
        <v>14</v>
      </c>
      <c r="H201">
        <v>13</v>
      </c>
      <c r="I201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4">
        <f t="shared" si="20"/>
        <v>42192.208333333328</v>
      </c>
      <c r="O201" s="4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3"/>
        <v>music</v>
      </c>
      <c r="T201" t="str">
        <f t="shared" si="22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8"/>
        <v>2</v>
      </c>
      <c r="G202" t="s">
        <v>14</v>
      </c>
      <c r="H202">
        <v>1</v>
      </c>
      <c r="I202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4">
        <f t="shared" si="20"/>
        <v>40262.208333333336</v>
      </c>
      <c r="O202" s="4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3"/>
        <v>theater</v>
      </c>
      <c r="T202" t="str">
        <f t="shared" si="22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8"/>
        <v>681</v>
      </c>
      <c r="G203" t="s">
        <v>20</v>
      </c>
      <c r="H203">
        <v>157</v>
      </c>
      <c r="I203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4">
        <f t="shared" si="20"/>
        <v>41845.208333333336</v>
      </c>
      <c r="O203" s="4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3"/>
        <v>technology</v>
      </c>
      <c r="T203" t="str">
        <f t="shared" si="22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8"/>
        <v>79</v>
      </c>
      <c r="G204" t="s">
        <v>74</v>
      </c>
      <c r="H204">
        <v>82</v>
      </c>
      <c r="I204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4">
        <f t="shared" si="20"/>
        <v>40818.208333333336</v>
      </c>
      <c r="O204" s="4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3"/>
        <v>food</v>
      </c>
      <c r="T204" t="str">
        <f t="shared" si="22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8"/>
        <v>134</v>
      </c>
      <c r="G205" t="s">
        <v>20</v>
      </c>
      <c r="H205">
        <v>4498</v>
      </c>
      <c r="I205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4">
        <f t="shared" si="20"/>
        <v>42752.25</v>
      </c>
      <c r="O205" s="4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3"/>
        <v>theater</v>
      </c>
      <c r="T205" t="str">
        <f t="shared" si="22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8"/>
        <v>3</v>
      </c>
      <c r="G206" t="s">
        <v>14</v>
      </c>
      <c r="H206">
        <v>40</v>
      </c>
      <c r="I206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4">
        <f t="shared" si="20"/>
        <v>40636.208333333336</v>
      </c>
      <c r="O206" s="4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3"/>
        <v>music</v>
      </c>
      <c r="T206" t="str">
        <f t="shared" si="22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8"/>
        <v>432</v>
      </c>
      <c r="G207" t="s">
        <v>20</v>
      </c>
      <c r="H207">
        <v>80</v>
      </c>
      <c r="I207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4">
        <f t="shared" si="20"/>
        <v>43390.208333333328</v>
      </c>
      <c r="O207" s="4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3"/>
        <v>theater</v>
      </c>
      <c r="T207" t="str">
        <f t="shared" si="22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8"/>
        <v>39</v>
      </c>
      <c r="G208" t="s">
        <v>74</v>
      </c>
      <c r="H208">
        <v>57</v>
      </c>
      <c r="I20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4">
        <f t="shared" si="20"/>
        <v>40236.25</v>
      </c>
      <c r="O208" s="4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3"/>
        <v>publishing</v>
      </c>
      <c r="T208" t="str">
        <f t="shared" si="22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8"/>
        <v>426</v>
      </c>
      <c r="G209" t="s">
        <v>20</v>
      </c>
      <c r="H209">
        <v>43</v>
      </c>
      <c r="I209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4">
        <f t="shared" si="20"/>
        <v>43340.208333333328</v>
      </c>
      <c r="O209" s="4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3"/>
        <v>music</v>
      </c>
      <c r="T209" t="str">
        <f t="shared" si="22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8"/>
        <v>101</v>
      </c>
      <c r="G210" t="s">
        <v>20</v>
      </c>
      <c r="H210">
        <v>2053</v>
      </c>
      <c r="I210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4">
        <f t="shared" si="20"/>
        <v>43048.25</v>
      </c>
      <c r="O210" s="4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3"/>
        <v>film &amp; video</v>
      </c>
      <c r="T210" t="str">
        <f t="shared" si="22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8"/>
        <v>21</v>
      </c>
      <c r="G211" t="s">
        <v>47</v>
      </c>
      <c r="H211">
        <v>808</v>
      </c>
      <c r="I211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4">
        <f t="shared" si="20"/>
        <v>42496.208333333328</v>
      </c>
      <c r="O211" s="4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3"/>
        <v>film &amp; video</v>
      </c>
      <c r="T211" t="str">
        <f t="shared" si="22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8"/>
        <v>67</v>
      </c>
      <c r="G212" t="s">
        <v>14</v>
      </c>
      <c r="H212">
        <v>226</v>
      </c>
      <c r="I212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4">
        <f t="shared" si="20"/>
        <v>42797.25</v>
      </c>
      <c r="O212" s="4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3"/>
        <v>film &amp; video</v>
      </c>
      <c r="T212" t="str">
        <f t="shared" si="22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8"/>
        <v>95</v>
      </c>
      <c r="G213" t="s">
        <v>14</v>
      </c>
      <c r="H213">
        <v>1625</v>
      </c>
      <c r="I213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4">
        <f t="shared" si="20"/>
        <v>41513.208333333336</v>
      </c>
      <c r="O213" s="4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3"/>
        <v>theater</v>
      </c>
      <c r="T213" t="str">
        <f t="shared" si="22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8"/>
        <v>152</v>
      </c>
      <c r="G214" t="s">
        <v>20</v>
      </c>
      <c r="H214">
        <v>168</v>
      </c>
      <c r="I214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4">
        <f t="shared" si="20"/>
        <v>43814.25</v>
      </c>
      <c r="O214" s="4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3"/>
        <v>theater</v>
      </c>
      <c r="T214" t="str">
        <f t="shared" si="22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8"/>
        <v>195</v>
      </c>
      <c r="G215" t="s">
        <v>20</v>
      </c>
      <c r="H215">
        <v>4289</v>
      </c>
      <c r="I215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4">
        <f t="shared" si="20"/>
        <v>40488.208333333336</v>
      </c>
      <c r="O215" s="4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3"/>
        <v>music</v>
      </c>
      <c r="T215" t="str">
        <f t="shared" si="22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8"/>
        <v>1023</v>
      </c>
      <c r="G216" t="s">
        <v>20</v>
      </c>
      <c r="H216">
        <v>165</v>
      </c>
      <c r="I216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4">
        <f t="shared" si="20"/>
        <v>40409.208333333336</v>
      </c>
      <c r="O216" s="4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3"/>
        <v>music</v>
      </c>
      <c r="T216" t="str">
        <f t="shared" si="22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8"/>
        <v>4</v>
      </c>
      <c r="G217" t="s">
        <v>14</v>
      </c>
      <c r="H217">
        <v>143</v>
      </c>
      <c r="I217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4">
        <f t="shared" si="20"/>
        <v>43509.25</v>
      </c>
      <c r="O217" s="4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3"/>
        <v>theater</v>
      </c>
      <c r="T217" t="str">
        <f t="shared" si="22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8"/>
        <v>155</v>
      </c>
      <c r="G218" t="s">
        <v>20</v>
      </c>
      <c r="H218">
        <v>1815</v>
      </c>
      <c r="I21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4">
        <f t="shared" si="20"/>
        <v>40869.25</v>
      </c>
      <c r="O218" s="4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3"/>
        <v>theater</v>
      </c>
      <c r="T218" t="str">
        <f t="shared" si="22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8"/>
        <v>45</v>
      </c>
      <c r="G219" t="s">
        <v>14</v>
      </c>
      <c r="H219">
        <v>934</v>
      </c>
      <c r="I219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4">
        <f t="shared" si="20"/>
        <v>43583.208333333328</v>
      </c>
      <c r="O219" s="4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3"/>
        <v>film &amp; video</v>
      </c>
      <c r="T219" t="str">
        <f t="shared" si="22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8"/>
        <v>216</v>
      </c>
      <c r="G220" t="s">
        <v>20</v>
      </c>
      <c r="H220">
        <v>397</v>
      </c>
      <c r="I220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4">
        <f t="shared" si="20"/>
        <v>40858.25</v>
      </c>
      <c r="O220" s="4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3"/>
        <v>film &amp; video</v>
      </c>
      <c r="T220" t="str">
        <f t="shared" si="22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8"/>
        <v>332</v>
      </c>
      <c r="G221" t="s">
        <v>20</v>
      </c>
      <c r="H221">
        <v>1539</v>
      </c>
      <c r="I221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4">
        <f t="shared" si="20"/>
        <v>41137.208333333336</v>
      </c>
      <c r="O221" s="4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3"/>
        <v>film &amp; video</v>
      </c>
      <c r="T221" t="str">
        <f t="shared" si="22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8"/>
        <v>8</v>
      </c>
      <c r="G222" t="s">
        <v>14</v>
      </c>
      <c r="H222">
        <v>17</v>
      </c>
      <c r="I222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4">
        <f t="shared" si="20"/>
        <v>40725.208333333336</v>
      </c>
      <c r="O222" s="4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3"/>
        <v>theater</v>
      </c>
      <c r="T222" t="str">
        <f t="shared" si="22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8"/>
        <v>99</v>
      </c>
      <c r="G223" t="s">
        <v>14</v>
      </c>
      <c r="H223">
        <v>2179</v>
      </c>
      <c r="I223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4">
        <f t="shared" si="20"/>
        <v>41081.208333333336</v>
      </c>
      <c r="O223" s="4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3"/>
        <v>food</v>
      </c>
      <c r="T223" t="str">
        <f t="shared" si="22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8"/>
        <v>138</v>
      </c>
      <c r="G224" t="s">
        <v>20</v>
      </c>
      <c r="H224">
        <v>138</v>
      </c>
      <c r="I224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4">
        <f t="shared" si="20"/>
        <v>41914.208333333336</v>
      </c>
      <c r="O224" s="4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3"/>
        <v>photography</v>
      </c>
      <c r="T224" t="str">
        <f t="shared" si="22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8"/>
        <v>94</v>
      </c>
      <c r="G225" t="s">
        <v>14</v>
      </c>
      <c r="H225">
        <v>931</v>
      </c>
      <c r="I225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4">
        <f t="shared" si="20"/>
        <v>42445.208333333328</v>
      </c>
      <c r="O225" s="4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3"/>
        <v>theater</v>
      </c>
      <c r="T225" t="str">
        <f t="shared" si="22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8"/>
        <v>404</v>
      </c>
      <c r="G226" t="s">
        <v>20</v>
      </c>
      <c r="H226">
        <v>3594</v>
      </c>
      <c r="I226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4">
        <f t="shared" si="20"/>
        <v>41906.208333333336</v>
      </c>
      <c r="O226" s="4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3"/>
        <v>film &amp; video</v>
      </c>
      <c r="T226" t="str">
        <f t="shared" si="22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8"/>
        <v>260</v>
      </c>
      <c r="G227" t="s">
        <v>20</v>
      </c>
      <c r="H227">
        <v>5880</v>
      </c>
      <c r="I227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4">
        <f t="shared" si="20"/>
        <v>41762.208333333336</v>
      </c>
      <c r="O227" s="4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3"/>
        <v>music</v>
      </c>
      <c r="T227" t="str">
        <f t="shared" si="22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8"/>
        <v>367</v>
      </c>
      <c r="G228" t="s">
        <v>20</v>
      </c>
      <c r="H228">
        <v>112</v>
      </c>
      <c r="I22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4">
        <f t="shared" si="20"/>
        <v>40276.208333333336</v>
      </c>
      <c r="O228" s="4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3"/>
        <v>photography</v>
      </c>
      <c r="T228" t="str">
        <f t="shared" si="22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8"/>
        <v>169</v>
      </c>
      <c r="G229" t="s">
        <v>20</v>
      </c>
      <c r="H229">
        <v>943</v>
      </c>
      <c r="I229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4">
        <f t="shared" si="20"/>
        <v>42139.208333333328</v>
      </c>
      <c r="O229" s="4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3"/>
        <v>games</v>
      </c>
      <c r="T229" t="str">
        <f t="shared" si="22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8"/>
        <v>120</v>
      </c>
      <c r="G230" t="s">
        <v>20</v>
      </c>
      <c r="H230">
        <v>2468</v>
      </c>
      <c r="I230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4">
        <f t="shared" si="20"/>
        <v>42613.208333333328</v>
      </c>
      <c r="O230" s="4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3"/>
        <v>film &amp; video</v>
      </c>
      <c r="T230" t="str">
        <f t="shared" si="22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8"/>
        <v>194</v>
      </c>
      <c r="G231" t="s">
        <v>20</v>
      </c>
      <c r="H231">
        <v>2551</v>
      </c>
      <c r="I231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4">
        <f t="shared" si="20"/>
        <v>42887.208333333328</v>
      </c>
      <c r="O231" s="4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3"/>
        <v>games</v>
      </c>
      <c r="T231" t="str">
        <f t="shared" si="22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8"/>
        <v>420</v>
      </c>
      <c r="G232" t="s">
        <v>20</v>
      </c>
      <c r="H232">
        <v>101</v>
      </c>
      <c r="I232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4">
        <f t="shared" si="20"/>
        <v>43805.25</v>
      </c>
      <c r="O232" s="4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3"/>
        <v>games</v>
      </c>
      <c r="T232" t="str">
        <f t="shared" si="22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8"/>
        <v>77</v>
      </c>
      <c r="G233" t="s">
        <v>74</v>
      </c>
      <c r="H233">
        <v>67</v>
      </c>
      <c r="I233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4">
        <f t="shared" si="20"/>
        <v>41415.208333333336</v>
      </c>
      <c r="O233" s="4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3"/>
        <v>theater</v>
      </c>
      <c r="T233" t="str">
        <f t="shared" si="22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8"/>
        <v>171</v>
      </c>
      <c r="G234" t="s">
        <v>20</v>
      </c>
      <c r="H234">
        <v>92</v>
      </c>
      <c r="I234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4">
        <f t="shared" si="20"/>
        <v>42576.208333333328</v>
      </c>
      <c r="O234" s="4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3"/>
        <v>theater</v>
      </c>
      <c r="T234" t="str">
        <f t="shared" si="22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8"/>
        <v>158</v>
      </c>
      <c r="G235" t="s">
        <v>20</v>
      </c>
      <c r="H235">
        <v>62</v>
      </c>
      <c r="I235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4">
        <f t="shared" si="20"/>
        <v>40706.208333333336</v>
      </c>
      <c r="O235" s="4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3"/>
        <v>film &amp; video</v>
      </c>
      <c r="T235" t="str">
        <f t="shared" si="22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8"/>
        <v>109</v>
      </c>
      <c r="G236" t="s">
        <v>20</v>
      </c>
      <c r="H236">
        <v>149</v>
      </c>
      <c r="I236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4">
        <f t="shared" si="20"/>
        <v>42969.208333333328</v>
      </c>
      <c r="O236" s="4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3"/>
        <v>games</v>
      </c>
      <c r="T236" t="str">
        <f t="shared" si="22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8"/>
        <v>42</v>
      </c>
      <c r="G237" t="s">
        <v>14</v>
      </c>
      <c r="H237">
        <v>92</v>
      </c>
      <c r="I237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4">
        <f t="shared" si="20"/>
        <v>42779.25</v>
      </c>
      <c r="O237" s="4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3"/>
        <v>film &amp; video</v>
      </c>
      <c r="T237" t="str">
        <f t="shared" si="22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8"/>
        <v>11</v>
      </c>
      <c r="G238" t="s">
        <v>14</v>
      </c>
      <c r="H238">
        <v>57</v>
      </c>
      <c r="I23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4">
        <f t="shared" si="20"/>
        <v>43641.208333333328</v>
      </c>
      <c r="O238" s="4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3"/>
        <v>music</v>
      </c>
      <c r="T238" t="str">
        <f t="shared" si="22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8"/>
        <v>159</v>
      </c>
      <c r="G239" t="s">
        <v>20</v>
      </c>
      <c r="H239">
        <v>329</v>
      </c>
      <c r="I239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4">
        <f t="shared" si="20"/>
        <v>41754.208333333336</v>
      </c>
      <c r="O239" s="4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3"/>
        <v>film &amp; video</v>
      </c>
      <c r="T239" t="str">
        <f t="shared" si="22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8"/>
        <v>422</v>
      </c>
      <c r="G240" t="s">
        <v>20</v>
      </c>
      <c r="H240">
        <v>97</v>
      </c>
      <c r="I240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4">
        <f t="shared" si="20"/>
        <v>43083.25</v>
      </c>
      <c r="O240" s="4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3"/>
        <v>theater</v>
      </c>
      <c r="T240" t="str">
        <f t="shared" si="22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8"/>
        <v>98</v>
      </c>
      <c r="G241" t="s">
        <v>14</v>
      </c>
      <c r="H241">
        <v>41</v>
      </c>
      <c r="I241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4">
        <f t="shared" si="20"/>
        <v>42245.208333333328</v>
      </c>
      <c r="O241" s="4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3"/>
        <v>technology</v>
      </c>
      <c r="T241" t="str">
        <f t="shared" si="22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8"/>
        <v>419</v>
      </c>
      <c r="G242" t="s">
        <v>20</v>
      </c>
      <c r="H242">
        <v>1784</v>
      </c>
      <c r="I242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4">
        <f t="shared" si="20"/>
        <v>40396.208333333336</v>
      </c>
      <c r="O242" s="4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3"/>
        <v>theater</v>
      </c>
      <c r="T242" t="str">
        <f t="shared" si="22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8"/>
        <v>102</v>
      </c>
      <c r="G243" t="s">
        <v>20</v>
      </c>
      <c r="H243">
        <v>1684</v>
      </c>
      <c r="I243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4">
        <f t="shared" si="20"/>
        <v>41742.208333333336</v>
      </c>
      <c r="O243" s="4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3"/>
        <v>publishing</v>
      </c>
      <c r="T243" t="str">
        <f t="shared" si="22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8"/>
        <v>128</v>
      </c>
      <c r="G244" t="s">
        <v>20</v>
      </c>
      <c r="H244">
        <v>250</v>
      </c>
      <c r="I244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4">
        <f t="shared" si="20"/>
        <v>42865.208333333328</v>
      </c>
      <c r="O244" s="4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3"/>
        <v>music</v>
      </c>
      <c r="T244" t="str">
        <f t="shared" si="22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8"/>
        <v>445</v>
      </c>
      <c r="G245" t="s">
        <v>20</v>
      </c>
      <c r="H245">
        <v>238</v>
      </c>
      <c r="I245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4">
        <f t="shared" si="20"/>
        <v>43163.25</v>
      </c>
      <c r="O245" s="4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3"/>
        <v>theater</v>
      </c>
      <c r="T245" t="str">
        <f t="shared" si="22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8"/>
        <v>570</v>
      </c>
      <c r="G246" t="s">
        <v>20</v>
      </c>
      <c r="H246">
        <v>53</v>
      </c>
      <c r="I246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4">
        <f t="shared" si="20"/>
        <v>41834.208333333336</v>
      </c>
      <c r="O246" s="4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3"/>
        <v>theater</v>
      </c>
      <c r="T246" t="str">
        <f t="shared" si="22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8"/>
        <v>509</v>
      </c>
      <c r="G247" t="s">
        <v>20</v>
      </c>
      <c r="H247">
        <v>214</v>
      </c>
      <c r="I247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4">
        <f t="shared" si="20"/>
        <v>41736.208333333336</v>
      </c>
      <c r="O247" s="4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3"/>
        <v>theater</v>
      </c>
      <c r="T247" t="str">
        <f t="shared" si="22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8"/>
        <v>326</v>
      </c>
      <c r="G248" t="s">
        <v>20</v>
      </c>
      <c r="H248">
        <v>222</v>
      </c>
      <c r="I24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4">
        <f t="shared" si="20"/>
        <v>41491.208333333336</v>
      </c>
      <c r="O248" s="4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3"/>
        <v>technology</v>
      </c>
      <c r="T248" t="str">
        <f t="shared" si="22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8"/>
        <v>933</v>
      </c>
      <c r="G249" t="s">
        <v>20</v>
      </c>
      <c r="H249">
        <v>1884</v>
      </c>
      <c r="I249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4">
        <f t="shared" si="20"/>
        <v>42726.25</v>
      </c>
      <c r="O249" s="4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3"/>
        <v>publishing</v>
      </c>
      <c r="T249" t="str">
        <f t="shared" si="22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8"/>
        <v>211</v>
      </c>
      <c r="G250" t="s">
        <v>20</v>
      </c>
      <c r="H250">
        <v>218</v>
      </c>
      <c r="I250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4">
        <f t="shared" si="20"/>
        <v>42004.25</v>
      </c>
      <c r="O250" s="4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3"/>
        <v>games</v>
      </c>
      <c r="T250" t="str">
        <f t="shared" si="22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8"/>
        <v>273</v>
      </c>
      <c r="G251" t="s">
        <v>20</v>
      </c>
      <c r="H251">
        <v>6465</v>
      </c>
      <c r="I251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4">
        <f t="shared" si="20"/>
        <v>42006.25</v>
      </c>
      <c r="O251" s="4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3"/>
        <v>publishing</v>
      </c>
      <c r="T251" t="str">
        <f t="shared" si="22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8"/>
        <v>3</v>
      </c>
      <c r="G252" t="s">
        <v>14</v>
      </c>
      <c r="H252">
        <v>1</v>
      </c>
      <c r="I252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4">
        <f t="shared" si="20"/>
        <v>40203.25</v>
      </c>
      <c r="O252" s="4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3"/>
        <v>music</v>
      </c>
      <c r="T252" t="str">
        <f t="shared" si="22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8"/>
        <v>54</v>
      </c>
      <c r="G253" t="s">
        <v>14</v>
      </c>
      <c r="H253">
        <v>101</v>
      </c>
      <c r="I253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4">
        <f t="shared" si="20"/>
        <v>41252.25</v>
      </c>
      <c r="O253" s="4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3"/>
        <v>theater</v>
      </c>
      <c r="T253" t="str">
        <f t="shared" si="22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8"/>
        <v>626</v>
      </c>
      <c r="G254" t="s">
        <v>20</v>
      </c>
      <c r="H254">
        <v>59</v>
      </c>
      <c r="I254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4">
        <f t="shared" si="20"/>
        <v>41572.208333333336</v>
      </c>
      <c r="O254" s="4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3"/>
        <v>theater</v>
      </c>
      <c r="T254" t="str">
        <f t="shared" si="22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8"/>
        <v>89</v>
      </c>
      <c r="G255" t="s">
        <v>14</v>
      </c>
      <c r="H255">
        <v>1335</v>
      </c>
      <c r="I255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4">
        <f t="shared" si="20"/>
        <v>40641.208333333336</v>
      </c>
      <c r="O255" s="4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3"/>
        <v>film &amp; video</v>
      </c>
      <c r="T255" t="str">
        <f t="shared" si="22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8"/>
        <v>185</v>
      </c>
      <c r="G256" t="s">
        <v>20</v>
      </c>
      <c r="H256">
        <v>88</v>
      </c>
      <c r="I256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4">
        <f t="shared" si="20"/>
        <v>42787.25</v>
      </c>
      <c r="O256" s="4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3"/>
        <v>publishing</v>
      </c>
      <c r="T256" t="str">
        <f t="shared" si="22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8"/>
        <v>120</v>
      </c>
      <c r="G257" t="s">
        <v>20</v>
      </c>
      <c r="H257">
        <v>1697</v>
      </c>
      <c r="I257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4">
        <f t="shared" si="20"/>
        <v>40590.25</v>
      </c>
      <c r="O257" s="4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3"/>
        <v>music</v>
      </c>
      <c r="T257" t="str">
        <f t="shared" si="22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8"/>
        <v>23</v>
      </c>
      <c r="G258" t="s">
        <v>14</v>
      </c>
      <c r="H258">
        <v>15</v>
      </c>
      <c r="I258">
        <f t="shared" si="19"/>
        <v>63.93</v>
      </c>
      <c r="J258" t="s">
        <v>40</v>
      </c>
      <c r="K258" t="s">
        <v>41</v>
      </c>
      <c r="L258">
        <v>1453615200</v>
      </c>
      <c r="M258">
        <v>1456812000</v>
      </c>
      <c r="N258" s="4">
        <f t="shared" si="20"/>
        <v>42393.25</v>
      </c>
      <c r="O258" s="4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3"/>
        <v>music</v>
      </c>
      <c r="T258" t="str">
        <f t="shared" si="22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24">ROUND(E259/D259*100,0)</f>
        <v>146</v>
      </c>
      <c r="G259" t="s">
        <v>20</v>
      </c>
      <c r="H259">
        <v>92</v>
      </c>
      <c r="I259">
        <f t="shared" ref="I259:I322" si="25">IF(H259=0,0,ROUND(E259/H259,2))</f>
        <v>90.46</v>
      </c>
      <c r="J259" t="s">
        <v>21</v>
      </c>
      <c r="K259" t="s">
        <v>22</v>
      </c>
      <c r="L259">
        <v>1362463200</v>
      </c>
      <c r="M259">
        <v>1363669200</v>
      </c>
      <c r="N259" s="4">
        <f t="shared" ref="N259:N322" si="26">(((L259/60)/60/24)+DATE(1970,1,1))</f>
        <v>41338.25</v>
      </c>
      <c r="O259" s="4">
        <f t="shared" ref="O259:O322" si="27">(((M259/60)/60/24)+DATE(1970,1,1))</f>
        <v>41352.208333333336</v>
      </c>
      <c r="P259" t="b">
        <v>0</v>
      </c>
      <c r="Q259" t="b">
        <v>0</v>
      </c>
      <c r="R259" t="s">
        <v>33</v>
      </c>
      <c r="S259" t="str">
        <f t="shared" si="23"/>
        <v>theater</v>
      </c>
      <c r="T259" t="str">
        <f t="shared" ref="T259:T322" si="28">RIGHT(R259,LEN(R259)-FIND("/",R259))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24"/>
        <v>268</v>
      </c>
      <c r="G260" t="s">
        <v>20</v>
      </c>
      <c r="H260">
        <v>186</v>
      </c>
      <c r="I260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4">
        <f t="shared" si="26"/>
        <v>42712.25</v>
      </c>
      <c r="O260" s="4">
        <f t="shared" si="27"/>
        <v>42732.25</v>
      </c>
      <c r="P260" t="b">
        <v>0</v>
      </c>
      <c r="Q260" t="b">
        <v>1</v>
      </c>
      <c r="R260" t="s">
        <v>33</v>
      </c>
      <c r="S260" t="str">
        <f t="shared" ref="S260:S323" si="29">LEFT(R260,FIND("/",R260)-1)</f>
        <v>theater</v>
      </c>
      <c r="T260" t="str">
        <f t="shared" si="28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24"/>
        <v>598</v>
      </c>
      <c r="G261" t="s">
        <v>20</v>
      </c>
      <c r="H261">
        <v>138</v>
      </c>
      <c r="I261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4">
        <f t="shared" si="26"/>
        <v>41251.25</v>
      </c>
      <c r="O261" s="4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9"/>
        <v>photography</v>
      </c>
      <c r="T261" t="str">
        <f t="shared" si="28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24"/>
        <v>158</v>
      </c>
      <c r="G262" t="s">
        <v>20</v>
      </c>
      <c r="H262">
        <v>261</v>
      </c>
      <c r="I262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4">
        <f t="shared" si="26"/>
        <v>41180.208333333336</v>
      </c>
      <c r="O262" s="4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9"/>
        <v>music</v>
      </c>
      <c r="T262" t="str">
        <f t="shared" si="28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24"/>
        <v>31</v>
      </c>
      <c r="G263" t="s">
        <v>14</v>
      </c>
      <c r="H263">
        <v>454</v>
      </c>
      <c r="I263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4">
        <f t="shared" si="26"/>
        <v>40415.208333333336</v>
      </c>
      <c r="O263" s="4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9"/>
        <v>music</v>
      </c>
      <c r="T263" t="str">
        <f t="shared" si="28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24"/>
        <v>313</v>
      </c>
      <c r="G264" t="s">
        <v>20</v>
      </c>
      <c r="H264">
        <v>107</v>
      </c>
      <c r="I264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4">
        <f t="shared" si="26"/>
        <v>40638.208333333336</v>
      </c>
      <c r="O264" s="4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9"/>
        <v>music</v>
      </c>
      <c r="T264" t="str">
        <f t="shared" si="28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24"/>
        <v>371</v>
      </c>
      <c r="G265" t="s">
        <v>20</v>
      </c>
      <c r="H265">
        <v>199</v>
      </c>
      <c r="I265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4">
        <f t="shared" si="26"/>
        <v>40187.25</v>
      </c>
      <c r="O265" s="4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9"/>
        <v>photography</v>
      </c>
      <c r="T265" t="str">
        <f t="shared" si="28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24"/>
        <v>363</v>
      </c>
      <c r="G266" t="s">
        <v>20</v>
      </c>
      <c r="H266">
        <v>5512</v>
      </c>
      <c r="I266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4">
        <f t="shared" si="26"/>
        <v>41317.25</v>
      </c>
      <c r="O266" s="4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9"/>
        <v>theater</v>
      </c>
      <c r="T266" t="str">
        <f t="shared" si="28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24"/>
        <v>123</v>
      </c>
      <c r="G267" t="s">
        <v>20</v>
      </c>
      <c r="H267">
        <v>86</v>
      </c>
      <c r="I267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4">
        <f t="shared" si="26"/>
        <v>42372.25</v>
      </c>
      <c r="O267" s="4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9"/>
        <v>theater</v>
      </c>
      <c r="T267" t="str">
        <f t="shared" si="28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24"/>
        <v>77</v>
      </c>
      <c r="G268" t="s">
        <v>14</v>
      </c>
      <c r="H268">
        <v>3182</v>
      </c>
      <c r="I26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4">
        <f t="shared" si="26"/>
        <v>41950.25</v>
      </c>
      <c r="O268" s="4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9"/>
        <v>music</v>
      </c>
      <c r="T268" t="str">
        <f t="shared" si="28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24"/>
        <v>234</v>
      </c>
      <c r="G269" t="s">
        <v>20</v>
      </c>
      <c r="H269">
        <v>2768</v>
      </c>
      <c r="I269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4">
        <f t="shared" si="26"/>
        <v>41206.208333333336</v>
      </c>
      <c r="O269" s="4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9"/>
        <v>theater</v>
      </c>
      <c r="T269" t="str">
        <f t="shared" si="28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24"/>
        <v>181</v>
      </c>
      <c r="G270" t="s">
        <v>20</v>
      </c>
      <c r="H270">
        <v>48</v>
      </c>
      <c r="I270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4">
        <f t="shared" si="26"/>
        <v>41186.208333333336</v>
      </c>
      <c r="O270" s="4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9"/>
        <v>film &amp; video</v>
      </c>
      <c r="T270" t="str">
        <f t="shared" si="28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24"/>
        <v>253</v>
      </c>
      <c r="G271" t="s">
        <v>20</v>
      </c>
      <c r="H271">
        <v>87</v>
      </c>
      <c r="I271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4">
        <f t="shared" si="26"/>
        <v>43496.25</v>
      </c>
      <c r="O271" s="4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9"/>
        <v>film &amp; video</v>
      </c>
      <c r="T271" t="str">
        <f t="shared" si="28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24"/>
        <v>27</v>
      </c>
      <c r="G272" t="s">
        <v>74</v>
      </c>
      <c r="H272">
        <v>1890</v>
      </c>
      <c r="I272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4">
        <f t="shared" si="26"/>
        <v>40514.25</v>
      </c>
      <c r="O272" s="4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9"/>
        <v>games</v>
      </c>
      <c r="T272" t="str">
        <f t="shared" si="28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24"/>
        <v>1</v>
      </c>
      <c r="G273" t="s">
        <v>47</v>
      </c>
      <c r="H273">
        <v>61</v>
      </c>
      <c r="I273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4">
        <f t="shared" si="26"/>
        <v>42345.25</v>
      </c>
      <c r="O273" s="4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9"/>
        <v>photography</v>
      </c>
      <c r="T273" t="str">
        <f t="shared" si="28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24"/>
        <v>304</v>
      </c>
      <c r="G274" t="s">
        <v>20</v>
      </c>
      <c r="H274">
        <v>1894</v>
      </c>
      <c r="I274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4">
        <f t="shared" si="26"/>
        <v>43656.208333333328</v>
      </c>
      <c r="O274" s="4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9"/>
        <v>theater</v>
      </c>
      <c r="T274" t="str">
        <f t="shared" si="28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24"/>
        <v>137</v>
      </c>
      <c r="G275" t="s">
        <v>20</v>
      </c>
      <c r="H275">
        <v>282</v>
      </c>
      <c r="I275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4">
        <f t="shared" si="26"/>
        <v>42995.208333333328</v>
      </c>
      <c r="O275" s="4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9"/>
        <v>theater</v>
      </c>
      <c r="T275" t="str">
        <f t="shared" si="28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24"/>
        <v>32</v>
      </c>
      <c r="G276" t="s">
        <v>14</v>
      </c>
      <c r="H276">
        <v>15</v>
      </c>
      <c r="I276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4">
        <f t="shared" si="26"/>
        <v>43045.25</v>
      </c>
      <c r="O276" s="4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9"/>
        <v>theater</v>
      </c>
      <c r="T276" t="str">
        <f t="shared" si="28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24"/>
        <v>242</v>
      </c>
      <c r="G277" t="s">
        <v>20</v>
      </c>
      <c r="H277">
        <v>116</v>
      </c>
      <c r="I277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4">
        <f t="shared" si="26"/>
        <v>43561.208333333328</v>
      </c>
      <c r="O277" s="4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9"/>
        <v>publishing</v>
      </c>
      <c r="T277" t="str">
        <f t="shared" si="28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24"/>
        <v>97</v>
      </c>
      <c r="G278" t="s">
        <v>14</v>
      </c>
      <c r="H278">
        <v>133</v>
      </c>
      <c r="I27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4">
        <f t="shared" si="26"/>
        <v>41018.208333333336</v>
      </c>
      <c r="O278" s="4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9"/>
        <v>games</v>
      </c>
      <c r="T278" t="str">
        <f t="shared" si="28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24"/>
        <v>1066</v>
      </c>
      <c r="G279" t="s">
        <v>20</v>
      </c>
      <c r="H279">
        <v>83</v>
      </c>
      <c r="I279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4">
        <f t="shared" si="26"/>
        <v>40378.208333333336</v>
      </c>
      <c r="O279" s="4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9"/>
        <v>theater</v>
      </c>
      <c r="T279" t="str">
        <f t="shared" si="28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24"/>
        <v>326</v>
      </c>
      <c r="G280" t="s">
        <v>20</v>
      </c>
      <c r="H280">
        <v>91</v>
      </c>
      <c r="I280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4">
        <f t="shared" si="26"/>
        <v>41239.25</v>
      </c>
      <c r="O280" s="4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9"/>
        <v>technology</v>
      </c>
      <c r="T280" t="str">
        <f t="shared" si="28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24"/>
        <v>171</v>
      </c>
      <c r="G281" t="s">
        <v>20</v>
      </c>
      <c r="H281">
        <v>546</v>
      </c>
      <c r="I281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4">
        <f t="shared" si="26"/>
        <v>43346.208333333328</v>
      </c>
      <c r="O281" s="4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9"/>
        <v>theater</v>
      </c>
      <c r="T281" t="str">
        <f t="shared" si="28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24"/>
        <v>581</v>
      </c>
      <c r="G282" t="s">
        <v>20</v>
      </c>
      <c r="H282">
        <v>393</v>
      </c>
      <c r="I282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4">
        <f t="shared" si="26"/>
        <v>43060.25</v>
      </c>
      <c r="O282" s="4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9"/>
        <v>film &amp; video</v>
      </c>
      <c r="T282" t="str">
        <f t="shared" si="28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24"/>
        <v>92</v>
      </c>
      <c r="G283" t="s">
        <v>14</v>
      </c>
      <c r="H283">
        <v>2062</v>
      </c>
      <c r="I283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4">
        <f t="shared" si="26"/>
        <v>40979.25</v>
      </c>
      <c r="O283" s="4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9"/>
        <v>theater</v>
      </c>
      <c r="T283" t="str">
        <f t="shared" si="28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24"/>
        <v>108</v>
      </c>
      <c r="G284" t="s">
        <v>20</v>
      </c>
      <c r="H284">
        <v>133</v>
      </c>
      <c r="I284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4">
        <f t="shared" si="26"/>
        <v>42701.25</v>
      </c>
      <c r="O284" s="4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9"/>
        <v>film &amp; video</v>
      </c>
      <c r="T284" t="str">
        <f t="shared" si="28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24"/>
        <v>19</v>
      </c>
      <c r="G285" t="s">
        <v>14</v>
      </c>
      <c r="H285">
        <v>29</v>
      </c>
      <c r="I285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4">
        <f t="shared" si="26"/>
        <v>42520.208333333328</v>
      </c>
      <c r="O285" s="4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9"/>
        <v>music</v>
      </c>
      <c r="T285" t="str">
        <f t="shared" si="28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24"/>
        <v>83</v>
      </c>
      <c r="G286" t="s">
        <v>14</v>
      </c>
      <c r="H286">
        <v>132</v>
      </c>
      <c r="I286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4">
        <f t="shared" si="26"/>
        <v>41030.208333333336</v>
      </c>
      <c r="O286" s="4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9"/>
        <v>technology</v>
      </c>
      <c r="T286" t="str">
        <f t="shared" si="28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24"/>
        <v>706</v>
      </c>
      <c r="G287" t="s">
        <v>20</v>
      </c>
      <c r="H287">
        <v>254</v>
      </c>
      <c r="I287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4">
        <f t="shared" si="26"/>
        <v>42623.208333333328</v>
      </c>
      <c r="O287" s="4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9"/>
        <v>theater</v>
      </c>
      <c r="T287" t="str">
        <f t="shared" si="28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24"/>
        <v>17</v>
      </c>
      <c r="G288" t="s">
        <v>74</v>
      </c>
      <c r="H288">
        <v>184</v>
      </c>
      <c r="I28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4">
        <f t="shared" si="26"/>
        <v>42697.25</v>
      </c>
      <c r="O288" s="4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9"/>
        <v>theater</v>
      </c>
      <c r="T288" t="str">
        <f t="shared" si="28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24"/>
        <v>210</v>
      </c>
      <c r="G289" t="s">
        <v>20</v>
      </c>
      <c r="H289">
        <v>176</v>
      </c>
      <c r="I289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4">
        <f t="shared" si="26"/>
        <v>42122.208333333328</v>
      </c>
      <c r="O289" s="4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9"/>
        <v>music</v>
      </c>
      <c r="T289" t="str">
        <f t="shared" si="28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24"/>
        <v>98</v>
      </c>
      <c r="G290" t="s">
        <v>14</v>
      </c>
      <c r="H290">
        <v>137</v>
      </c>
      <c r="I290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4">
        <f t="shared" si="26"/>
        <v>40982.208333333336</v>
      </c>
      <c r="O290" s="4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9"/>
        <v>music</v>
      </c>
      <c r="T290" t="str">
        <f t="shared" si="28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24"/>
        <v>1684</v>
      </c>
      <c r="G291" t="s">
        <v>20</v>
      </c>
      <c r="H291">
        <v>337</v>
      </c>
      <c r="I291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4">
        <f t="shared" si="26"/>
        <v>42219.208333333328</v>
      </c>
      <c r="O291" s="4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9"/>
        <v>theater</v>
      </c>
      <c r="T291" t="str">
        <f t="shared" si="28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24"/>
        <v>54</v>
      </c>
      <c r="G292" t="s">
        <v>14</v>
      </c>
      <c r="H292">
        <v>908</v>
      </c>
      <c r="I292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4">
        <f t="shared" si="26"/>
        <v>41404.208333333336</v>
      </c>
      <c r="O292" s="4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9"/>
        <v>film &amp; video</v>
      </c>
      <c r="T292" t="str">
        <f t="shared" si="28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24"/>
        <v>457</v>
      </c>
      <c r="G293" t="s">
        <v>20</v>
      </c>
      <c r="H293">
        <v>107</v>
      </c>
      <c r="I293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4">
        <f t="shared" si="26"/>
        <v>40831.208333333336</v>
      </c>
      <c r="O293" s="4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9"/>
        <v>technology</v>
      </c>
      <c r="T293" t="str">
        <f t="shared" si="28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24"/>
        <v>10</v>
      </c>
      <c r="G294" t="s">
        <v>14</v>
      </c>
      <c r="H294">
        <v>10</v>
      </c>
      <c r="I29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4">
        <f t="shared" si="26"/>
        <v>40984.208333333336</v>
      </c>
      <c r="O294" s="4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9"/>
        <v>food</v>
      </c>
      <c r="T294" t="str">
        <f t="shared" si="28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24"/>
        <v>16</v>
      </c>
      <c r="G295" t="s">
        <v>74</v>
      </c>
      <c r="H295">
        <v>32</v>
      </c>
      <c r="I295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4">
        <f t="shared" si="26"/>
        <v>40456.208333333336</v>
      </c>
      <c r="O295" s="4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9"/>
        <v>theater</v>
      </c>
      <c r="T295" t="str">
        <f t="shared" si="28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24"/>
        <v>1340</v>
      </c>
      <c r="G296" t="s">
        <v>20</v>
      </c>
      <c r="H296">
        <v>183</v>
      </c>
      <c r="I296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4">
        <f t="shared" si="26"/>
        <v>43399.208333333328</v>
      </c>
      <c r="O296" s="4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9"/>
        <v>theater</v>
      </c>
      <c r="T296" t="str">
        <f t="shared" si="28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24"/>
        <v>36</v>
      </c>
      <c r="G297" t="s">
        <v>14</v>
      </c>
      <c r="H297">
        <v>1910</v>
      </c>
      <c r="I297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4">
        <f t="shared" si="26"/>
        <v>41562.208333333336</v>
      </c>
      <c r="O297" s="4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9"/>
        <v>theater</v>
      </c>
      <c r="T297" t="str">
        <f t="shared" si="28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24"/>
        <v>55</v>
      </c>
      <c r="G298" t="s">
        <v>14</v>
      </c>
      <c r="H298">
        <v>38</v>
      </c>
      <c r="I29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4">
        <f t="shared" si="26"/>
        <v>43493.25</v>
      </c>
      <c r="O298" s="4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9"/>
        <v>theater</v>
      </c>
      <c r="T298" t="str">
        <f t="shared" si="28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24"/>
        <v>94</v>
      </c>
      <c r="G299" t="s">
        <v>14</v>
      </c>
      <c r="H299">
        <v>104</v>
      </c>
      <c r="I299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4">
        <f t="shared" si="26"/>
        <v>41653.25</v>
      </c>
      <c r="O299" s="4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9"/>
        <v>theater</v>
      </c>
      <c r="T299" t="str">
        <f t="shared" si="28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24"/>
        <v>144</v>
      </c>
      <c r="G300" t="s">
        <v>20</v>
      </c>
      <c r="H300">
        <v>72</v>
      </c>
      <c r="I300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4">
        <f t="shared" si="26"/>
        <v>42426.25</v>
      </c>
      <c r="O300" s="4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9"/>
        <v>music</v>
      </c>
      <c r="T300" t="str">
        <f t="shared" si="28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24"/>
        <v>51</v>
      </c>
      <c r="G301" t="s">
        <v>14</v>
      </c>
      <c r="H301">
        <v>49</v>
      </c>
      <c r="I301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4">
        <f t="shared" si="26"/>
        <v>42432.25</v>
      </c>
      <c r="O301" s="4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9"/>
        <v>food</v>
      </c>
      <c r="T301" t="str">
        <f t="shared" si="28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24"/>
        <v>5</v>
      </c>
      <c r="G302" t="s">
        <v>14</v>
      </c>
      <c r="H302">
        <v>1</v>
      </c>
      <c r="I302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4">
        <f t="shared" si="26"/>
        <v>42977.208333333328</v>
      </c>
      <c r="O302" s="4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9"/>
        <v>publishing</v>
      </c>
      <c r="T302" t="str">
        <f t="shared" si="28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24"/>
        <v>1345</v>
      </c>
      <c r="G303" t="s">
        <v>20</v>
      </c>
      <c r="H303">
        <v>295</v>
      </c>
      <c r="I303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4">
        <f t="shared" si="26"/>
        <v>42061.25</v>
      </c>
      <c r="O303" s="4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9"/>
        <v>film &amp; video</v>
      </c>
      <c r="T303" t="str">
        <f t="shared" si="28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24"/>
        <v>32</v>
      </c>
      <c r="G304" t="s">
        <v>14</v>
      </c>
      <c r="H304">
        <v>245</v>
      </c>
      <c r="I304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4">
        <f t="shared" si="26"/>
        <v>43345.208333333328</v>
      </c>
      <c r="O304" s="4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9"/>
        <v>theater</v>
      </c>
      <c r="T304" t="str">
        <f t="shared" si="28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24"/>
        <v>83</v>
      </c>
      <c r="G305" t="s">
        <v>14</v>
      </c>
      <c r="H305">
        <v>32</v>
      </c>
      <c r="I305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4">
        <f t="shared" si="26"/>
        <v>42376.25</v>
      </c>
      <c r="O305" s="4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9"/>
        <v>music</v>
      </c>
      <c r="T305" t="str">
        <f t="shared" si="28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24"/>
        <v>546</v>
      </c>
      <c r="G306" t="s">
        <v>20</v>
      </c>
      <c r="H306">
        <v>142</v>
      </c>
      <c r="I306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4">
        <f t="shared" si="26"/>
        <v>42589.208333333328</v>
      </c>
      <c r="O306" s="4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9"/>
        <v>film &amp; video</v>
      </c>
      <c r="T306" t="str">
        <f t="shared" si="28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24"/>
        <v>286</v>
      </c>
      <c r="G307" t="s">
        <v>20</v>
      </c>
      <c r="H307">
        <v>85</v>
      </c>
      <c r="I307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4">
        <f t="shared" si="26"/>
        <v>42448.208333333328</v>
      </c>
      <c r="O307" s="4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9"/>
        <v>theater</v>
      </c>
      <c r="T307" t="str">
        <f t="shared" si="28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24"/>
        <v>8</v>
      </c>
      <c r="G308" t="s">
        <v>14</v>
      </c>
      <c r="H308">
        <v>7</v>
      </c>
      <c r="I30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4">
        <f t="shared" si="26"/>
        <v>42930.208333333328</v>
      </c>
      <c r="O308" s="4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9"/>
        <v>theater</v>
      </c>
      <c r="T308" t="str">
        <f t="shared" si="28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24"/>
        <v>132</v>
      </c>
      <c r="G309" t="s">
        <v>20</v>
      </c>
      <c r="H309">
        <v>659</v>
      </c>
      <c r="I309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4">
        <f t="shared" si="26"/>
        <v>41066.208333333336</v>
      </c>
      <c r="O309" s="4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9"/>
        <v>publishing</v>
      </c>
      <c r="T309" t="str">
        <f t="shared" si="28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24"/>
        <v>74</v>
      </c>
      <c r="G310" t="s">
        <v>14</v>
      </c>
      <c r="H310">
        <v>803</v>
      </c>
      <c r="I310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4">
        <f t="shared" si="26"/>
        <v>40651.208333333336</v>
      </c>
      <c r="O310" s="4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9"/>
        <v>theater</v>
      </c>
      <c r="T310" t="str">
        <f t="shared" si="28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24"/>
        <v>75</v>
      </c>
      <c r="G311" t="s">
        <v>74</v>
      </c>
      <c r="H311">
        <v>75</v>
      </c>
      <c r="I311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4">
        <f t="shared" si="26"/>
        <v>40807.208333333336</v>
      </c>
      <c r="O311" s="4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9"/>
        <v>music</v>
      </c>
      <c r="T311" t="str">
        <f t="shared" si="28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24"/>
        <v>20</v>
      </c>
      <c r="G312" t="s">
        <v>14</v>
      </c>
      <c r="H312">
        <v>16</v>
      </c>
      <c r="I312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4">
        <f t="shared" si="26"/>
        <v>40277.208333333336</v>
      </c>
      <c r="O312" s="4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9"/>
        <v>games</v>
      </c>
      <c r="T312" t="str">
        <f t="shared" si="28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24"/>
        <v>203</v>
      </c>
      <c r="G313" t="s">
        <v>20</v>
      </c>
      <c r="H313">
        <v>121</v>
      </c>
      <c r="I313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4">
        <f t="shared" si="26"/>
        <v>40590.25</v>
      </c>
      <c r="O313" s="4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9"/>
        <v>theater</v>
      </c>
      <c r="T313" t="str">
        <f t="shared" si="28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24"/>
        <v>310</v>
      </c>
      <c r="G314" t="s">
        <v>20</v>
      </c>
      <c r="H314">
        <v>3742</v>
      </c>
      <c r="I314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4">
        <f t="shared" si="26"/>
        <v>41572.208333333336</v>
      </c>
      <c r="O314" s="4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9"/>
        <v>theater</v>
      </c>
      <c r="T314" t="str">
        <f t="shared" si="28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24"/>
        <v>395</v>
      </c>
      <c r="G315" t="s">
        <v>20</v>
      </c>
      <c r="H315">
        <v>223</v>
      </c>
      <c r="I315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4">
        <f t="shared" si="26"/>
        <v>40966.25</v>
      </c>
      <c r="O315" s="4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9"/>
        <v>music</v>
      </c>
      <c r="T315" t="str">
        <f t="shared" si="28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24"/>
        <v>295</v>
      </c>
      <c r="G316" t="s">
        <v>20</v>
      </c>
      <c r="H316">
        <v>133</v>
      </c>
      <c r="I316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4">
        <f t="shared" si="26"/>
        <v>43536.208333333328</v>
      </c>
      <c r="O316" s="4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9"/>
        <v>film &amp; video</v>
      </c>
      <c r="T316" t="str">
        <f t="shared" si="28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24"/>
        <v>34</v>
      </c>
      <c r="G317" t="s">
        <v>14</v>
      </c>
      <c r="H317">
        <v>31</v>
      </c>
      <c r="I317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4">
        <f t="shared" si="26"/>
        <v>41783.208333333336</v>
      </c>
      <c r="O317" s="4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9"/>
        <v>theater</v>
      </c>
      <c r="T317" t="str">
        <f t="shared" si="28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24"/>
        <v>67</v>
      </c>
      <c r="G318" t="s">
        <v>14</v>
      </c>
      <c r="H318">
        <v>108</v>
      </c>
      <c r="I31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4">
        <f t="shared" si="26"/>
        <v>43788.25</v>
      </c>
      <c r="O318" s="4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9"/>
        <v>food</v>
      </c>
      <c r="T318" t="str">
        <f t="shared" si="28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24"/>
        <v>19</v>
      </c>
      <c r="G319" t="s">
        <v>14</v>
      </c>
      <c r="H319">
        <v>30</v>
      </c>
      <c r="I319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4">
        <f t="shared" si="26"/>
        <v>42869.208333333328</v>
      </c>
      <c r="O319" s="4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9"/>
        <v>theater</v>
      </c>
      <c r="T319" t="str">
        <f t="shared" si="28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24"/>
        <v>16</v>
      </c>
      <c r="G320" t="s">
        <v>14</v>
      </c>
      <c r="H320">
        <v>17</v>
      </c>
      <c r="I320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4">
        <f t="shared" si="26"/>
        <v>41684.25</v>
      </c>
      <c r="O320" s="4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9"/>
        <v>music</v>
      </c>
      <c r="T320" t="str">
        <f t="shared" si="28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24"/>
        <v>39</v>
      </c>
      <c r="G321" t="s">
        <v>74</v>
      </c>
      <c r="H321">
        <v>64</v>
      </c>
      <c r="I321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4">
        <f t="shared" si="26"/>
        <v>40402.208333333336</v>
      </c>
      <c r="O321" s="4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9"/>
        <v>technology</v>
      </c>
      <c r="T321" t="str">
        <f t="shared" si="28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24"/>
        <v>10</v>
      </c>
      <c r="G322" t="s">
        <v>14</v>
      </c>
      <c r="H322">
        <v>80</v>
      </c>
      <c r="I322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4">
        <f t="shared" si="26"/>
        <v>40673.208333333336</v>
      </c>
      <c r="O322" s="4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9"/>
        <v>publishing</v>
      </c>
      <c r="T322" t="str">
        <f t="shared" si="28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30">ROUND(E323/D323*100,0)</f>
        <v>94</v>
      </c>
      <c r="G323" t="s">
        <v>14</v>
      </c>
      <c r="H323">
        <v>2468</v>
      </c>
      <c r="I323">
        <f t="shared" ref="I323:I386" si="31">IF(H323=0,0,ROUND(E323/H323,2))</f>
        <v>65</v>
      </c>
      <c r="J323" t="s">
        <v>21</v>
      </c>
      <c r="K323" t="s">
        <v>22</v>
      </c>
      <c r="L323">
        <v>1301634000</v>
      </c>
      <c r="M323">
        <v>1302325200</v>
      </c>
      <c r="N323" s="4">
        <f t="shared" ref="N323:N386" si="32">(((L323/60)/60/24)+DATE(1970,1,1))</f>
        <v>40634.208333333336</v>
      </c>
      <c r="O323" s="4">
        <f t="shared" ref="O323:O386" si="33">(((M323/60)/60/24)+DATE(1970,1,1))</f>
        <v>40642.208333333336</v>
      </c>
      <c r="P323" t="b">
        <v>0</v>
      </c>
      <c r="Q323" t="b">
        <v>0</v>
      </c>
      <c r="R323" t="s">
        <v>100</v>
      </c>
      <c r="S323" t="str">
        <f t="shared" si="29"/>
        <v>film &amp; video</v>
      </c>
      <c r="T323" t="str">
        <f t="shared" ref="T323:T386" si="34">RIGHT(R323,LEN(R323)-FIND("/",R323))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30"/>
        <v>167</v>
      </c>
      <c r="G324" t="s">
        <v>20</v>
      </c>
      <c r="H324">
        <v>5168</v>
      </c>
      <c r="I324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4">
        <f t="shared" si="32"/>
        <v>40507.25</v>
      </c>
      <c r="O324" s="4">
        <f t="shared" si="33"/>
        <v>40520.25</v>
      </c>
      <c r="P324" t="b">
        <v>0</v>
      </c>
      <c r="Q324" t="b">
        <v>0</v>
      </c>
      <c r="R324" t="s">
        <v>33</v>
      </c>
      <c r="S324" t="str">
        <f t="shared" ref="S324:S387" si="35">LEFT(R324,FIND("/",R324)-1)</f>
        <v>theater</v>
      </c>
      <c r="T324" t="str">
        <f t="shared" si="34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30"/>
        <v>24</v>
      </c>
      <c r="G325" t="s">
        <v>14</v>
      </c>
      <c r="H325">
        <v>26</v>
      </c>
      <c r="I325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4">
        <f t="shared" si="32"/>
        <v>41725.208333333336</v>
      </c>
      <c r="O325" s="4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5"/>
        <v>film &amp; video</v>
      </c>
      <c r="T325" t="str">
        <f t="shared" si="34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30"/>
        <v>164</v>
      </c>
      <c r="G326" t="s">
        <v>20</v>
      </c>
      <c r="H326">
        <v>307</v>
      </c>
      <c r="I326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4">
        <f t="shared" si="32"/>
        <v>42176.208333333328</v>
      </c>
      <c r="O326" s="4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5"/>
        <v>theater</v>
      </c>
      <c r="T326" t="str">
        <f t="shared" si="34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30"/>
        <v>91</v>
      </c>
      <c r="G327" t="s">
        <v>14</v>
      </c>
      <c r="H327">
        <v>73</v>
      </c>
      <c r="I327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4">
        <f t="shared" si="32"/>
        <v>43267.208333333328</v>
      </c>
      <c r="O327" s="4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5"/>
        <v>theater</v>
      </c>
      <c r="T327" t="str">
        <f t="shared" si="34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30"/>
        <v>46</v>
      </c>
      <c r="G328" t="s">
        <v>14</v>
      </c>
      <c r="H328">
        <v>128</v>
      </c>
      <c r="I32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4">
        <f t="shared" si="32"/>
        <v>42364.25</v>
      </c>
      <c r="O328" s="4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5"/>
        <v>film &amp; video</v>
      </c>
      <c r="T328" t="str">
        <f t="shared" si="34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30"/>
        <v>39</v>
      </c>
      <c r="G329" t="s">
        <v>14</v>
      </c>
      <c r="H329">
        <v>33</v>
      </c>
      <c r="I329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4">
        <f t="shared" si="32"/>
        <v>43705.208333333328</v>
      </c>
      <c r="O329" s="4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5"/>
        <v>theater</v>
      </c>
      <c r="T329" t="str">
        <f t="shared" si="34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30"/>
        <v>134</v>
      </c>
      <c r="G330" t="s">
        <v>20</v>
      </c>
      <c r="H330">
        <v>2441</v>
      </c>
      <c r="I330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4">
        <f t="shared" si="32"/>
        <v>43434.25</v>
      </c>
      <c r="O330" s="4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5"/>
        <v>music</v>
      </c>
      <c r="T330" t="str">
        <f t="shared" si="34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30"/>
        <v>23</v>
      </c>
      <c r="G331" t="s">
        <v>47</v>
      </c>
      <c r="H331">
        <v>211</v>
      </c>
      <c r="I331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4">
        <f t="shared" si="32"/>
        <v>42716.25</v>
      </c>
      <c r="O331" s="4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5"/>
        <v>games</v>
      </c>
      <c r="T331" t="str">
        <f t="shared" si="34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30"/>
        <v>185</v>
      </c>
      <c r="G332" t="s">
        <v>20</v>
      </c>
      <c r="H332">
        <v>1385</v>
      </c>
      <c r="I332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4">
        <f t="shared" si="32"/>
        <v>43077.25</v>
      </c>
      <c r="O332" s="4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5"/>
        <v>film &amp; video</v>
      </c>
      <c r="T332" t="str">
        <f t="shared" si="34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30"/>
        <v>444</v>
      </c>
      <c r="G333" t="s">
        <v>20</v>
      </c>
      <c r="H333">
        <v>190</v>
      </c>
      <c r="I333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4">
        <f t="shared" si="32"/>
        <v>40896.25</v>
      </c>
      <c r="O333" s="4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5"/>
        <v>food</v>
      </c>
      <c r="T333" t="str">
        <f t="shared" si="34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30"/>
        <v>200</v>
      </c>
      <c r="G334" t="s">
        <v>20</v>
      </c>
      <c r="H334">
        <v>470</v>
      </c>
      <c r="I334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4">
        <f t="shared" si="32"/>
        <v>41361.208333333336</v>
      </c>
      <c r="O334" s="4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5"/>
        <v>technology</v>
      </c>
      <c r="T334" t="str">
        <f t="shared" si="34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30"/>
        <v>124</v>
      </c>
      <c r="G335" t="s">
        <v>20</v>
      </c>
      <c r="H335">
        <v>253</v>
      </c>
      <c r="I335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4">
        <f t="shared" si="32"/>
        <v>43424.25</v>
      </c>
      <c r="O335" s="4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5"/>
        <v>theater</v>
      </c>
      <c r="T335" t="str">
        <f t="shared" si="34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30"/>
        <v>187</v>
      </c>
      <c r="G336" t="s">
        <v>20</v>
      </c>
      <c r="H336">
        <v>1113</v>
      </c>
      <c r="I336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4">
        <f t="shared" si="32"/>
        <v>43110.25</v>
      </c>
      <c r="O336" s="4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5"/>
        <v>music</v>
      </c>
      <c r="T336" t="str">
        <f t="shared" si="34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30"/>
        <v>114</v>
      </c>
      <c r="G337" t="s">
        <v>20</v>
      </c>
      <c r="H337">
        <v>2283</v>
      </c>
      <c r="I337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4">
        <f t="shared" si="32"/>
        <v>43784.25</v>
      </c>
      <c r="O337" s="4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5"/>
        <v>music</v>
      </c>
      <c r="T337" t="str">
        <f t="shared" si="34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30"/>
        <v>97</v>
      </c>
      <c r="G338" t="s">
        <v>14</v>
      </c>
      <c r="H338">
        <v>1072</v>
      </c>
      <c r="I33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4">
        <f t="shared" si="32"/>
        <v>40527.25</v>
      </c>
      <c r="O338" s="4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5"/>
        <v>music</v>
      </c>
      <c r="T338" t="str">
        <f t="shared" si="34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30"/>
        <v>123</v>
      </c>
      <c r="G339" t="s">
        <v>20</v>
      </c>
      <c r="H339">
        <v>1095</v>
      </c>
      <c r="I339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4">
        <f t="shared" si="32"/>
        <v>43780.25</v>
      </c>
      <c r="O339" s="4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5"/>
        <v>theater</v>
      </c>
      <c r="T339" t="str">
        <f t="shared" si="34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30"/>
        <v>179</v>
      </c>
      <c r="G340" t="s">
        <v>20</v>
      </c>
      <c r="H340">
        <v>1690</v>
      </c>
      <c r="I340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4">
        <f t="shared" si="32"/>
        <v>40821.208333333336</v>
      </c>
      <c r="O340" s="4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5"/>
        <v>theater</v>
      </c>
      <c r="T340" t="str">
        <f t="shared" si="34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30"/>
        <v>80</v>
      </c>
      <c r="G341" t="s">
        <v>74</v>
      </c>
      <c r="H341">
        <v>1297</v>
      </c>
      <c r="I341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4">
        <f t="shared" si="32"/>
        <v>42949.208333333328</v>
      </c>
      <c r="O341" s="4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5"/>
        <v>theater</v>
      </c>
      <c r="T341" t="str">
        <f t="shared" si="34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30"/>
        <v>94</v>
      </c>
      <c r="G342" t="s">
        <v>14</v>
      </c>
      <c r="H342">
        <v>393</v>
      </c>
      <c r="I342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4">
        <f t="shared" si="32"/>
        <v>40889.25</v>
      </c>
      <c r="O342" s="4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5"/>
        <v>photography</v>
      </c>
      <c r="T342" t="str">
        <f t="shared" si="34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30"/>
        <v>85</v>
      </c>
      <c r="G343" t="s">
        <v>14</v>
      </c>
      <c r="H343">
        <v>1257</v>
      </c>
      <c r="I343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4">
        <f t="shared" si="32"/>
        <v>42244.208333333328</v>
      </c>
      <c r="O343" s="4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5"/>
        <v>music</v>
      </c>
      <c r="T343" t="str">
        <f t="shared" si="34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30"/>
        <v>67</v>
      </c>
      <c r="G344" t="s">
        <v>14</v>
      </c>
      <c r="H344">
        <v>328</v>
      </c>
      <c r="I344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4">
        <f t="shared" si="32"/>
        <v>41475.208333333336</v>
      </c>
      <c r="O344" s="4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5"/>
        <v>theater</v>
      </c>
      <c r="T344" t="str">
        <f t="shared" si="34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30"/>
        <v>54</v>
      </c>
      <c r="G345" t="s">
        <v>14</v>
      </c>
      <c r="H345">
        <v>147</v>
      </c>
      <c r="I345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4">
        <f t="shared" si="32"/>
        <v>41597.25</v>
      </c>
      <c r="O345" s="4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5"/>
        <v>theater</v>
      </c>
      <c r="T345" t="str">
        <f t="shared" si="34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30"/>
        <v>42</v>
      </c>
      <c r="G346" t="s">
        <v>14</v>
      </c>
      <c r="H346">
        <v>830</v>
      </c>
      <c r="I346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4">
        <f t="shared" si="32"/>
        <v>43122.25</v>
      </c>
      <c r="O346" s="4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5"/>
        <v>games</v>
      </c>
      <c r="T346" t="str">
        <f t="shared" si="34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30"/>
        <v>15</v>
      </c>
      <c r="G347" t="s">
        <v>14</v>
      </c>
      <c r="H347">
        <v>331</v>
      </c>
      <c r="I347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4">
        <f t="shared" si="32"/>
        <v>42194.208333333328</v>
      </c>
      <c r="O347" s="4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5"/>
        <v>film &amp; video</v>
      </c>
      <c r="T347" t="str">
        <f t="shared" si="34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30"/>
        <v>34</v>
      </c>
      <c r="G348" t="s">
        <v>14</v>
      </c>
      <c r="H348">
        <v>25</v>
      </c>
      <c r="I34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4">
        <f t="shared" si="32"/>
        <v>42971.208333333328</v>
      </c>
      <c r="O348" s="4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5"/>
        <v>music</v>
      </c>
      <c r="T348" t="str">
        <f t="shared" si="34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30"/>
        <v>1401</v>
      </c>
      <c r="G349" t="s">
        <v>20</v>
      </c>
      <c r="H349">
        <v>191</v>
      </c>
      <c r="I349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4">
        <f t="shared" si="32"/>
        <v>42046.25</v>
      </c>
      <c r="O349" s="4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5"/>
        <v>technology</v>
      </c>
      <c r="T349" t="str">
        <f t="shared" si="34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30"/>
        <v>72</v>
      </c>
      <c r="G350" t="s">
        <v>14</v>
      </c>
      <c r="H350">
        <v>3483</v>
      </c>
      <c r="I350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4">
        <f t="shared" si="32"/>
        <v>42782.25</v>
      </c>
      <c r="O350" s="4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5"/>
        <v>food</v>
      </c>
      <c r="T350" t="str">
        <f t="shared" si="34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30"/>
        <v>53</v>
      </c>
      <c r="G351" t="s">
        <v>14</v>
      </c>
      <c r="H351">
        <v>923</v>
      </c>
      <c r="I351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4">
        <f t="shared" si="32"/>
        <v>42930.208333333328</v>
      </c>
      <c r="O351" s="4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5"/>
        <v>theater</v>
      </c>
      <c r="T351" t="str">
        <f t="shared" si="34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30"/>
        <v>5</v>
      </c>
      <c r="G352" t="s">
        <v>14</v>
      </c>
      <c r="H352">
        <v>1</v>
      </c>
      <c r="I352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4">
        <f t="shared" si="32"/>
        <v>42144.208333333328</v>
      </c>
      <c r="O352" s="4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5"/>
        <v>music</v>
      </c>
      <c r="T352" t="str">
        <f t="shared" si="34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30"/>
        <v>128</v>
      </c>
      <c r="G353" t="s">
        <v>20</v>
      </c>
      <c r="H353">
        <v>2013</v>
      </c>
      <c r="I353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4">
        <f t="shared" si="32"/>
        <v>42240.208333333328</v>
      </c>
      <c r="O353" s="4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5"/>
        <v>music</v>
      </c>
      <c r="T353" t="str">
        <f t="shared" si="34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30"/>
        <v>35</v>
      </c>
      <c r="G354" t="s">
        <v>14</v>
      </c>
      <c r="H354">
        <v>33</v>
      </c>
      <c r="I354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4">
        <f t="shared" si="32"/>
        <v>42315.25</v>
      </c>
      <c r="O354" s="4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5"/>
        <v>theater</v>
      </c>
      <c r="T354" t="str">
        <f t="shared" si="34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30"/>
        <v>411</v>
      </c>
      <c r="G355" t="s">
        <v>20</v>
      </c>
      <c r="H355">
        <v>1703</v>
      </c>
      <c r="I355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4">
        <f t="shared" si="32"/>
        <v>43651.208333333328</v>
      </c>
      <c r="O355" s="4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5"/>
        <v>theater</v>
      </c>
      <c r="T355" t="str">
        <f t="shared" si="34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30"/>
        <v>124</v>
      </c>
      <c r="G356" t="s">
        <v>20</v>
      </c>
      <c r="H356">
        <v>80</v>
      </c>
      <c r="I356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4">
        <f t="shared" si="32"/>
        <v>41520.208333333336</v>
      </c>
      <c r="O356" s="4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5"/>
        <v>film &amp; video</v>
      </c>
      <c r="T356" t="str">
        <f t="shared" si="34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30"/>
        <v>59</v>
      </c>
      <c r="G357" t="s">
        <v>47</v>
      </c>
      <c r="H357">
        <v>86</v>
      </c>
      <c r="I357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4">
        <f t="shared" si="32"/>
        <v>42757.25</v>
      </c>
      <c r="O357" s="4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5"/>
        <v>technology</v>
      </c>
      <c r="T357" t="str">
        <f t="shared" si="34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30"/>
        <v>37</v>
      </c>
      <c r="G358" t="s">
        <v>14</v>
      </c>
      <c r="H358">
        <v>40</v>
      </c>
      <c r="I35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4">
        <f t="shared" si="32"/>
        <v>40922.25</v>
      </c>
      <c r="O358" s="4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5"/>
        <v>theater</v>
      </c>
      <c r="T358" t="str">
        <f t="shared" si="34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30"/>
        <v>185</v>
      </c>
      <c r="G359" t="s">
        <v>20</v>
      </c>
      <c r="H359">
        <v>41</v>
      </c>
      <c r="I359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4">
        <f t="shared" si="32"/>
        <v>42250.208333333328</v>
      </c>
      <c r="O359" s="4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5"/>
        <v>games</v>
      </c>
      <c r="T359" t="str">
        <f t="shared" si="34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30"/>
        <v>12</v>
      </c>
      <c r="G360" t="s">
        <v>14</v>
      </c>
      <c r="H360">
        <v>23</v>
      </c>
      <c r="I360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4">
        <f t="shared" si="32"/>
        <v>43322.208333333328</v>
      </c>
      <c r="O360" s="4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5"/>
        <v>photography</v>
      </c>
      <c r="T360" t="str">
        <f t="shared" si="34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30"/>
        <v>299</v>
      </c>
      <c r="G361" t="s">
        <v>20</v>
      </c>
      <c r="H361">
        <v>187</v>
      </c>
      <c r="I361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4">
        <f t="shared" si="32"/>
        <v>40782.208333333336</v>
      </c>
      <c r="O361" s="4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5"/>
        <v>film &amp; video</v>
      </c>
      <c r="T361" t="str">
        <f t="shared" si="34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30"/>
        <v>226</v>
      </c>
      <c r="G362" t="s">
        <v>20</v>
      </c>
      <c r="H362">
        <v>2875</v>
      </c>
      <c r="I362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4">
        <f t="shared" si="32"/>
        <v>40544.25</v>
      </c>
      <c r="O362" s="4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5"/>
        <v>theater</v>
      </c>
      <c r="T362" t="str">
        <f t="shared" si="34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30"/>
        <v>174</v>
      </c>
      <c r="G363" t="s">
        <v>20</v>
      </c>
      <c r="H363">
        <v>88</v>
      </c>
      <c r="I363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4">
        <f t="shared" si="32"/>
        <v>43015.208333333328</v>
      </c>
      <c r="O363" s="4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5"/>
        <v>theater</v>
      </c>
      <c r="T363" t="str">
        <f t="shared" si="34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30"/>
        <v>372</v>
      </c>
      <c r="G364" t="s">
        <v>20</v>
      </c>
      <c r="H364">
        <v>191</v>
      </c>
      <c r="I364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4">
        <f t="shared" si="32"/>
        <v>40570.25</v>
      </c>
      <c r="O364" s="4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5"/>
        <v>music</v>
      </c>
      <c r="T364" t="str">
        <f t="shared" si="34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30"/>
        <v>160</v>
      </c>
      <c r="G365" t="s">
        <v>20</v>
      </c>
      <c r="H365">
        <v>139</v>
      </c>
      <c r="I365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4">
        <f t="shared" si="32"/>
        <v>40904.25</v>
      </c>
      <c r="O365" s="4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5"/>
        <v>music</v>
      </c>
      <c r="T365" t="str">
        <f t="shared" si="34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30"/>
        <v>1616</v>
      </c>
      <c r="G366" t="s">
        <v>20</v>
      </c>
      <c r="H366">
        <v>186</v>
      </c>
      <c r="I366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4">
        <f t="shared" si="32"/>
        <v>43164.25</v>
      </c>
      <c r="O366" s="4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5"/>
        <v>music</v>
      </c>
      <c r="T366" t="str">
        <f t="shared" si="34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30"/>
        <v>733</v>
      </c>
      <c r="G367" t="s">
        <v>20</v>
      </c>
      <c r="H367">
        <v>112</v>
      </c>
      <c r="I367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4">
        <f t="shared" si="32"/>
        <v>42733.25</v>
      </c>
      <c r="O367" s="4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5"/>
        <v>theater</v>
      </c>
      <c r="T367" t="str">
        <f t="shared" si="34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30"/>
        <v>592</v>
      </c>
      <c r="G368" t="s">
        <v>20</v>
      </c>
      <c r="H368">
        <v>101</v>
      </c>
      <c r="I36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4">
        <f t="shared" si="32"/>
        <v>40546.25</v>
      </c>
      <c r="O368" s="4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5"/>
        <v>theater</v>
      </c>
      <c r="T368" t="str">
        <f t="shared" si="34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30"/>
        <v>19</v>
      </c>
      <c r="G369" t="s">
        <v>14</v>
      </c>
      <c r="H369">
        <v>75</v>
      </c>
      <c r="I369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4">
        <f t="shared" si="32"/>
        <v>41930.208333333336</v>
      </c>
      <c r="O369" s="4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5"/>
        <v>theater</v>
      </c>
      <c r="T369" t="str">
        <f t="shared" si="34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30"/>
        <v>277</v>
      </c>
      <c r="G370" t="s">
        <v>20</v>
      </c>
      <c r="H370">
        <v>206</v>
      </c>
      <c r="I370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4">
        <f t="shared" si="32"/>
        <v>40464.208333333336</v>
      </c>
      <c r="O370" s="4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5"/>
        <v>film &amp; video</v>
      </c>
      <c r="T370" t="str">
        <f t="shared" si="34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30"/>
        <v>273</v>
      </c>
      <c r="G371" t="s">
        <v>20</v>
      </c>
      <c r="H371">
        <v>154</v>
      </c>
      <c r="I371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4">
        <f t="shared" si="32"/>
        <v>41308.25</v>
      </c>
      <c r="O371" s="4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5"/>
        <v>film &amp; video</v>
      </c>
      <c r="T371" t="str">
        <f t="shared" si="34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30"/>
        <v>159</v>
      </c>
      <c r="G372" t="s">
        <v>20</v>
      </c>
      <c r="H372">
        <v>5966</v>
      </c>
      <c r="I372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4">
        <f t="shared" si="32"/>
        <v>43570.208333333328</v>
      </c>
      <c r="O372" s="4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5"/>
        <v>theater</v>
      </c>
      <c r="T372" t="str">
        <f t="shared" si="34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30"/>
        <v>68</v>
      </c>
      <c r="G373" t="s">
        <v>14</v>
      </c>
      <c r="H373">
        <v>2176</v>
      </c>
      <c r="I373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4">
        <f t="shared" si="32"/>
        <v>42043.25</v>
      </c>
      <c r="O373" s="4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5"/>
        <v>theater</v>
      </c>
      <c r="T373" t="str">
        <f t="shared" si="34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30"/>
        <v>1592</v>
      </c>
      <c r="G374" t="s">
        <v>20</v>
      </c>
      <c r="H374">
        <v>169</v>
      </c>
      <c r="I374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4">
        <f t="shared" si="32"/>
        <v>42012.25</v>
      </c>
      <c r="O374" s="4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5"/>
        <v>film &amp; video</v>
      </c>
      <c r="T374" t="str">
        <f t="shared" si="34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30"/>
        <v>730</v>
      </c>
      <c r="G375" t="s">
        <v>20</v>
      </c>
      <c r="H375">
        <v>2106</v>
      </c>
      <c r="I375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4">
        <f t="shared" si="32"/>
        <v>42964.208333333328</v>
      </c>
      <c r="O375" s="4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5"/>
        <v>theater</v>
      </c>
      <c r="T375" t="str">
        <f t="shared" si="34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30"/>
        <v>13</v>
      </c>
      <c r="G376" t="s">
        <v>14</v>
      </c>
      <c r="H376">
        <v>441</v>
      </c>
      <c r="I376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4">
        <f t="shared" si="32"/>
        <v>43476.25</v>
      </c>
      <c r="O376" s="4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5"/>
        <v>film &amp; video</v>
      </c>
      <c r="T376" t="str">
        <f t="shared" si="34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30"/>
        <v>55</v>
      </c>
      <c r="G377" t="s">
        <v>14</v>
      </c>
      <c r="H377">
        <v>25</v>
      </c>
      <c r="I377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4">
        <f t="shared" si="32"/>
        <v>42293.208333333328</v>
      </c>
      <c r="O377" s="4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5"/>
        <v>music</v>
      </c>
      <c r="T377" t="str">
        <f t="shared" si="34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30"/>
        <v>361</v>
      </c>
      <c r="G378" t="s">
        <v>20</v>
      </c>
      <c r="H378">
        <v>131</v>
      </c>
      <c r="I37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4">
        <f t="shared" si="32"/>
        <v>41826.208333333336</v>
      </c>
      <c r="O378" s="4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5"/>
        <v>music</v>
      </c>
      <c r="T378" t="str">
        <f t="shared" si="34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30"/>
        <v>10</v>
      </c>
      <c r="G379" t="s">
        <v>14</v>
      </c>
      <c r="H379">
        <v>127</v>
      </c>
      <c r="I379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4">
        <f t="shared" si="32"/>
        <v>43760.208333333328</v>
      </c>
      <c r="O379" s="4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5"/>
        <v>theater</v>
      </c>
      <c r="T379" t="str">
        <f t="shared" si="34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30"/>
        <v>14</v>
      </c>
      <c r="G380" t="s">
        <v>14</v>
      </c>
      <c r="H380">
        <v>355</v>
      </c>
      <c r="I380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4">
        <f t="shared" si="32"/>
        <v>43241.208333333328</v>
      </c>
      <c r="O380" s="4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5"/>
        <v>film &amp; video</v>
      </c>
      <c r="T380" t="str">
        <f t="shared" si="34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30"/>
        <v>40</v>
      </c>
      <c r="G381" t="s">
        <v>14</v>
      </c>
      <c r="H381">
        <v>44</v>
      </c>
      <c r="I381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4">
        <f t="shared" si="32"/>
        <v>40843.208333333336</v>
      </c>
      <c r="O381" s="4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5"/>
        <v>theater</v>
      </c>
      <c r="T381" t="str">
        <f t="shared" si="34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30"/>
        <v>160</v>
      </c>
      <c r="G382" t="s">
        <v>20</v>
      </c>
      <c r="H382">
        <v>84</v>
      </c>
      <c r="I382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4">
        <f t="shared" si="32"/>
        <v>41448.208333333336</v>
      </c>
      <c r="O382" s="4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5"/>
        <v>theater</v>
      </c>
      <c r="T382" t="str">
        <f t="shared" si="34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30"/>
        <v>184</v>
      </c>
      <c r="G383" t="s">
        <v>20</v>
      </c>
      <c r="H383">
        <v>155</v>
      </c>
      <c r="I383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4">
        <f t="shared" si="32"/>
        <v>42163.208333333328</v>
      </c>
      <c r="O383" s="4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5"/>
        <v>theater</v>
      </c>
      <c r="T383" t="str">
        <f t="shared" si="34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30"/>
        <v>64</v>
      </c>
      <c r="G384" t="s">
        <v>14</v>
      </c>
      <c r="H384">
        <v>67</v>
      </c>
      <c r="I384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4">
        <f t="shared" si="32"/>
        <v>43024.208333333328</v>
      </c>
      <c r="O384" s="4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5"/>
        <v>photography</v>
      </c>
      <c r="T384" t="str">
        <f t="shared" si="34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30"/>
        <v>225</v>
      </c>
      <c r="G385" t="s">
        <v>20</v>
      </c>
      <c r="H385">
        <v>189</v>
      </c>
      <c r="I385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4">
        <f t="shared" si="32"/>
        <v>43509.25</v>
      </c>
      <c r="O385" s="4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5"/>
        <v>food</v>
      </c>
      <c r="T385" t="str">
        <f t="shared" si="34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30"/>
        <v>172</v>
      </c>
      <c r="G386" t="s">
        <v>20</v>
      </c>
      <c r="H386">
        <v>4799</v>
      </c>
      <c r="I386">
        <f t="shared" si="31"/>
        <v>41</v>
      </c>
      <c r="J386" t="s">
        <v>21</v>
      </c>
      <c r="K386" t="s">
        <v>22</v>
      </c>
      <c r="L386">
        <v>1486706400</v>
      </c>
      <c r="M386">
        <v>1489039200</v>
      </c>
      <c r="N386" s="4">
        <f t="shared" si="32"/>
        <v>42776.25</v>
      </c>
      <c r="O386" s="4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5"/>
        <v>film &amp; video</v>
      </c>
      <c r="T386" t="str">
        <f t="shared" si="34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36">ROUND(E387/D387*100,0)</f>
        <v>146</v>
      </c>
      <c r="G387" t="s">
        <v>20</v>
      </c>
      <c r="H387">
        <v>1137</v>
      </c>
      <c r="I387">
        <f t="shared" ref="I387:I450" si="37">IF(H387=0,0,ROUND(E387/H387,2))</f>
        <v>50.01</v>
      </c>
      <c r="J387" t="s">
        <v>21</v>
      </c>
      <c r="K387" t="s">
        <v>22</v>
      </c>
      <c r="L387">
        <v>1553835600</v>
      </c>
      <c r="M387">
        <v>1556600400</v>
      </c>
      <c r="N387" s="4">
        <f t="shared" ref="N387:N450" si="38">(((L387/60)/60/24)+DATE(1970,1,1))</f>
        <v>43553.208333333328</v>
      </c>
      <c r="O387" s="4">
        <f t="shared" ref="O387:O450" si="39">(((M387/60)/60/24)+DATE(1970,1,1))</f>
        <v>43585.208333333328</v>
      </c>
      <c r="P387" t="b">
        <v>0</v>
      </c>
      <c r="Q387" t="b">
        <v>0</v>
      </c>
      <c r="R387" t="s">
        <v>68</v>
      </c>
      <c r="S387" t="str">
        <f t="shared" si="35"/>
        <v>publishing</v>
      </c>
      <c r="T387" t="str">
        <f t="shared" ref="T387:T450" si="40">RIGHT(R387,LEN(R387)-FIND("/",R387))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36"/>
        <v>76</v>
      </c>
      <c r="G388" t="s">
        <v>14</v>
      </c>
      <c r="H388">
        <v>1068</v>
      </c>
      <c r="I38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4">
        <f t="shared" si="38"/>
        <v>40355.208333333336</v>
      </c>
      <c r="O388" s="4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ref="S388:S451" si="41">LEFT(R388,FIND("/",R388)-1)</f>
        <v>theater</v>
      </c>
      <c r="T388" t="str">
        <f t="shared" si="40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36"/>
        <v>39</v>
      </c>
      <c r="G389" t="s">
        <v>14</v>
      </c>
      <c r="H389">
        <v>424</v>
      </c>
      <c r="I389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4">
        <f t="shared" si="38"/>
        <v>41072.208333333336</v>
      </c>
      <c r="O389" s="4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1"/>
        <v>technology</v>
      </c>
      <c r="T389" t="str">
        <f t="shared" si="40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36"/>
        <v>11</v>
      </c>
      <c r="G390" t="s">
        <v>74</v>
      </c>
      <c r="H390">
        <v>145</v>
      </c>
      <c r="I390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4">
        <f t="shared" si="38"/>
        <v>40912.25</v>
      </c>
      <c r="O390" s="4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1"/>
        <v>music</v>
      </c>
      <c r="T390" t="str">
        <f t="shared" si="40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36"/>
        <v>122</v>
      </c>
      <c r="G391" t="s">
        <v>20</v>
      </c>
      <c r="H391">
        <v>1152</v>
      </c>
      <c r="I391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4">
        <f t="shared" si="38"/>
        <v>40479.208333333336</v>
      </c>
      <c r="O391" s="4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1"/>
        <v>theater</v>
      </c>
      <c r="T391" t="str">
        <f t="shared" si="40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36"/>
        <v>187</v>
      </c>
      <c r="G392" t="s">
        <v>20</v>
      </c>
      <c r="H392">
        <v>50</v>
      </c>
      <c r="I392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4">
        <f t="shared" si="38"/>
        <v>41530.208333333336</v>
      </c>
      <c r="O392" s="4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1"/>
        <v>photography</v>
      </c>
      <c r="T392" t="str">
        <f t="shared" si="40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36"/>
        <v>7</v>
      </c>
      <c r="G393" t="s">
        <v>14</v>
      </c>
      <c r="H393">
        <v>151</v>
      </c>
      <c r="I393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4">
        <f t="shared" si="38"/>
        <v>41653.25</v>
      </c>
      <c r="O393" s="4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1"/>
        <v>publishing</v>
      </c>
      <c r="T393" t="str">
        <f t="shared" si="40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36"/>
        <v>66</v>
      </c>
      <c r="G394" t="s">
        <v>14</v>
      </c>
      <c r="H394">
        <v>1608</v>
      </c>
      <c r="I394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4">
        <f t="shared" si="38"/>
        <v>40549.25</v>
      </c>
      <c r="O394" s="4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1"/>
        <v>technology</v>
      </c>
      <c r="T394" t="str">
        <f t="shared" si="40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36"/>
        <v>229</v>
      </c>
      <c r="G395" t="s">
        <v>20</v>
      </c>
      <c r="H395">
        <v>3059</v>
      </c>
      <c r="I395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4">
        <f t="shared" si="38"/>
        <v>42933.208333333328</v>
      </c>
      <c r="O395" s="4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1"/>
        <v>music</v>
      </c>
      <c r="T395" t="str">
        <f t="shared" si="40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36"/>
        <v>469</v>
      </c>
      <c r="G396" t="s">
        <v>20</v>
      </c>
      <c r="H396">
        <v>34</v>
      </c>
      <c r="I396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4">
        <f t="shared" si="38"/>
        <v>41484.208333333336</v>
      </c>
      <c r="O396" s="4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1"/>
        <v>film &amp; video</v>
      </c>
      <c r="T396" t="str">
        <f t="shared" si="40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36"/>
        <v>130</v>
      </c>
      <c r="G397" t="s">
        <v>20</v>
      </c>
      <c r="H397">
        <v>220</v>
      </c>
      <c r="I397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4">
        <f t="shared" si="38"/>
        <v>40885.25</v>
      </c>
      <c r="O397" s="4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1"/>
        <v>theater</v>
      </c>
      <c r="T397" t="str">
        <f t="shared" si="40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36"/>
        <v>167</v>
      </c>
      <c r="G398" t="s">
        <v>20</v>
      </c>
      <c r="H398">
        <v>1604</v>
      </c>
      <c r="I39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4">
        <f t="shared" si="38"/>
        <v>43378.208333333328</v>
      </c>
      <c r="O398" s="4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1"/>
        <v>film &amp; video</v>
      </c>
      <c r="T398" t="str">
        <f t="shared" si="40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36"/>
        <v>174</v>
      </c>
      <c r="G399" t="s">
        <v>20</v>
      </c>
      <c r="H399">
        <v>454</v>
      </c>
      <c r="I399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4">
        <f t="shared" si="38"/>
        <v>41417.208333333336</v>
      </c>
      <c r="O399" s="4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1"/>
        <v>music</v>
      </c>
      <c r="T399" t="str">
        <f t="shared" si="40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36"/>
        <v>718</v>
      </c>
      <c r="G400" t="s">
        <v>20</v>
      </c>
      <c r="H400">
        <v>123</v>
      </c>
      <c r="I400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4">
        <f t="shared" si="38"/>
        <v>43228.208333333328</v>
      </c>
      <c r="O400" s="4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1"/>
        <v>film &amp; video</v>
      </c>
      <c r="T400" t="str">
        <f t="shared" si="40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36"/>
        <v>64</v>
      </c>
      <c r="G401" t="s">
        <v>14</v>
      </c>
      <c r="H401">
        <v>941</v>
      </c>
      <c r="I401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4">
        <f t="shared" si="38"/>
        <v>40576.25</v>
      </c>
      <c r="O401" s="4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1"/>
        <v>music</v>
      </c>
      <c r="T401" t="str">
        <f t="shared" si="40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36"/>
        <v>2</v>
      </c>
      <c r="G402" t="s">
        <v>14</v>
      </c>
      <c r="H402">
        <v>1</v>
      </c>
      <c r="I402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4">
        <f t="shared" si="38"/>
        <v>41502.208333333336</v>
      </c>
      <c r="O402" s="4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1"/>
        <v>photography</v>
      </c>
      <c r="T402" t="str">
        <f t="shared" si="40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36"/>
        <v>1530</v>
      </c>
      <c r="G403" t="s">
        <v>20</v>
      </c>
      <c r="H403">
        <v>299</v>
      </c>
      <c r="I403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4">
        <f t="shared" si="38"/>
        <v>43765.208333333328</v>
      </c>
      <c r="O403" s="4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1"/>
        <v>theater</v>
      </c>
      <c r="T403" t="str">
        <f t="shared" si="40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36"/>
        <v>40</v>
      </c>
      <c r="G404" t="s">
        <v>14</v>
      </c>
      <c r="H404">
        <v>40</v>
      </c>
      <c r="I40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4">
        <f t="shared" si="38"/>
        <v>40914.25</v>
      </c>
      <c r="O404" s="4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1"/>
        <v>film &amp; video</v>
      </c>
      <c r="T404" t="str">
        <f t="shared" si="40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36"/>
        <v>86</v>
      </c>
      <c r="G405" t="s">
        <v>14</v>
      </c>
      <c r="H405">
        <v>3015</v>
      </c>
      <c r="I405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4">
        <f t="shared" si="38"/>
        <v>40310.208333333336</v>
      </c>
      <c r="O405" s="4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1"/>
        <v>theater</v>
      </c>
      <c r="T405" t="str">
        <f t="shared" si="40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36"/>
        <v>316</v>
      </c>
      <c r="G406" t="s">
        <v>20</v>
      </c>
      <c r="H406">
        <v>2237</v>
      </c>
      <c r="I406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4">
        <f t="shared" si="38"/>
        <v>43053.25</v>
      </c>
      <c r="O406" s="4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1"/>
        <v>theater</v>
      </c>
      <c r="T406" t="str">
        <f t="shared" si="40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36"/>
        <v>90</v>
      </c>
      <c r="G407" t="s">
        <v>14</v>
      </c>
      <c r="H407">
        <v>435</v>
      </c>
      <c r="I407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4">
        <f t="shared" si="38"/>
        <v>43255.208333333328</v>
      </c>
      <c r="O407" s="4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1"/>
        <v>theater</v>
      </c>
      <c r="T407" t="str">
        <f t="shared" si="40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36"/>
        <v>182</v>
      </c>
      <c r="G408" t="s">
        <v>20</v>
      </c>
      <c r="H408">
        <v>645</v>
      </c>
      <c r="I40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4">
        <f t="shared" si="38"/>
        <v>41304.25</v>
      </c>
      <c r="O408" s="4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1"/>
        <v>film &amp; video</v>
      </c>
      <c r="T408" t="str">
        <f t="shared" si="40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36"/>
        <v>356</v>
      </c>
      <c r="G409" t="s">
        <v>20</v>
      </c>
      <c r="H409">
        <v>484</v>
      </c>
      <c r="I409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4">
        <f t="shared" si="38"/>
        <v>43751.208333333328</v>
      </c>
      <c r="O409" s="4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1"/>
        <v>theater</v>
      </c>
      <c r="T409" t="str">
        <f t="shared" si="40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36"/>
        <v>132</v>
      </c>
      <c r="G410" t="s">
        <v>20</v>
      </c>
      <c r="H410">
        <v>154</v>
      </c>
      <c r="I410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4">
        <f t="shared" si="38"/>
        <v>42541.208333333328</v>
      </c>
      <c r="O410" s="4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1"/>
        <v>film &amp; video</v>
      </c>
      <c r="T410" t="str">
        <f t="shared" si="40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36"/>
        <v>46</v>
      </c>
      <c r="G411" t="s">
        <v>14</v>
      </c>
      <c r="H411">
        <v>714</v>
      </c>
      <c r="I411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4">
        <f t="shared" si="38"/>
        <v>42843.208333333328</v>
      </c>
      <c r="O411" s="4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1"/>
        <v>music</v>
      </c>
      <c r="T411" t="str">
        <f t="shared" si="40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36"/>
        <v>36</v>
      </c>
      <c r="G412" t="s">
        <v>47</v>
      </c>
      <c r="H412">
        <v>1111</v>
      </c>
      <c r="I412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4">
        <f t="shared" si="38"/>
        <v>42122.208333333328</v>
      </c>
      <c r="O412" s="4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1"/>
        <v>games</v>
      </c>
      <c r="T412" t="str">
        <f t="shared" si="40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36"/>
        <v>105</v>
      </c>
      <c r="G413" t="s">
        <v>20</v>
      </c>
      <c r="H413">
        <v>82</v>
      </c>
      <c r="I413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4">
        <f t="shared" si="38"/>
        <v>42884.208333333328</v>
      </c>
      <c r="O413" s="4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1"/>
        <v>theater</v>
      </c>
      <c r="T413" t="str">
        <f t="shared" si="40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36"/>
        <v>669</v>
      </c>
      <c r="G414" t="s">
        <v>20</v>
      </c>
      <c r="H414">
        <v>134</v>
      </c>
      <c r="I414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4">
        <f t="shared" si="38"/>
        <v>41642.25</v>
      </c>
      <c r="O414" s="4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1"/>
        <v>publishing</v>
      </c>
      <c r="T414" t="str">
        <f t="shared" si="40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36"/>
        <v>62</v>
      </c>
      <c r="G415" t="s">
        <v>47</v>
      </c>
      <c r="H415">
        <v>1089</v>
      </c>
      <c r="I415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4">
        <f t="shared" si="38"/>
        <v>43431.25</v>
      </c>
      <c r="O415" s="4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1"/>
        <v>film &amp; video</v>
      </c>
      <c r="T415" t="str">
        <f t="shared" si="40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36"/>
        <v>85</v>
      </c>
      <c r="G416" t="s">
        <v>14</v>
      </c>
      <c r="H416">
        <v>5497</v>
      </c>
      <c r="I416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4">
        <f t="shared" si="38"/>
        <v>40288.208333333336</v>
      </c>
      <c r="O416" s="4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1"/>
        <v>food</v>
      </c>
      <c r="T416" t="str">
        <f t="shared" si="40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36"/>
        <v>11</v>
      </c>
      <c r="G417" t="s">
        <v>14</v>
      </c>
      <c r="H417">
        <v>418</v>
      </c>
      <c r="I417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4">
        <f t="shared" si="38"/>
        <v>40921.25</v>
      </c>
      <c r="O417" s="4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1"/>
        <v>theater</v>
      </c>
      <c r="T417" t="str">
        <f t="shared" si="40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36"/>
        <v>44</v>
      </c>
      <c r="G418" t="s">
        <v>14</v>
      </c>
      <c r="H418">
        <v>1439</v>
      </c>
      <c r="I41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4">
        <f t="shared" si="38"/>
        <v>40560.25</v>
      </c>
      <c r="O418" s="4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1"/>
        <v>film &amp; video</v>
      </c>
      <c r="T418" t="str">
        <f t="shared" si="40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36"/>
        <v>55</v>
      </c>
      <c r="G419" t="s">
        <v>14</v>
      </c>
      <c r="H419">
        <v>15</v>
      </c>
      <c r="I419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4">
        <f t="shared" si="38"/>
        <v>43407.208333333328</v>
      </c>
      <c r="O419" s="4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1"/>
        <v>theater</v>
      </c>
      <c r="T419" t="str">
        <f t="shared" si="40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36"/>
        <v>57</v>
      </c>
      <c r="G420" t="s">
        <v>14</v>
      </c>
      <c r="H420">
        <v>1999</v>
      </c>
      <c r="I420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4">
        <f t="shared" si="38"/>
        <v>41035.208333333336</v>
      </c>
      <c r="O420" s="4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1"/>
        <v>film &amp; video</v>
      </c>
      <c r="T420" t="str">
        <f t="shared" si="40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36"/>
        <v>123</v>
      </c>
      <c r="G421" t="s">
        <v>20</v>
      </c>
      <c r="H421">
        <v>5203</v>
      </c>
      <c r="I421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4">
        <f t="shared" si="38"/>
        <v>40899.25</v>
      </c>
      <c r="O421" s="4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1"/>
        <v>technology</v>
      </c>
      <c r="T421" t="str">
        <f t="shared" si="40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36"/>
        <v>128</v>
      </c>
      <c r="G422" t="s">
        <v>20</v>
      </c>
      <c r="H422">
        <v>94</v>
      </c>
      <c r="I422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4">
        <f t="shared" si="38"/>
        <v>42911.208333333328</v>
      </c>
      <c r="O422" s="4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1"/>
        <v>theater</v>
      </c>
      <c r="T422" t="str">
        <f t="shared" si="40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36"/>
        <v>64</v>
      </c>
      <c r="G423" t="s">
        <v>14</v>
      </c>
      <c r="H423">
        <v>118</v>
      </c>
      <c r="I423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4">
        <f t="shared" si="38"/>
        <v>42915.208333333328</v>
      </c>
      <c r="O423" s="4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1"/>
        <v>technology</v>
      </c>
      <c r="T423" t="str">
        <f t="shared" si="40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36"/>
        <v>127</v>
      </c>
      <c r="G424" t="s">
        <v>20</v>
      </c>
      <c r="H424">
        <v>205</v>
      </c>
      <c r="I424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4">
        <f t="shared" si="38"/>
        <v>40285.208333333336</v>
      </c>
      <c r="O424" s="4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1"/>
        <v>theater</v>
      </c>
      <c r="T424" t="str">
        <f t="shared" si="40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36"/>
        <v>11</v>
      </c>
      <c r="G425" t="s">
        <v>14</v>
      </c>
      <c r="H425">
        <v>162</v>
      </c>
      <c r="I425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4">
        <f t="shared" si="38"/>
        <v>40808.208333333336</v>
      </c>
      <c r="O425" s="4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1"/>
        <v>food</v>
      </c>
      <c r="T425" t="str">
        <f t="shared" si="40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36"/>
        <v>40</v>
      </c>
      <c r="G426" t="s">
        <v>14</v>
      </c>
      <c r="H426">
        <v>83</v>
      </c>
      <c r="I426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4">
        <f t="shared" si="38"/>
        <v>43208.208333333328</v>
      </c>
      <c r="O426" s="4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1"/>
        <v>music</v>
      </c>
      <c r="T426" t="str">
        <f t="shared" si="40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36"/>
        <v>288</v>
      </c>
      <c r="G427" t="s">
        <v>20</v>
      </c>
      <c r="H427">
        <v>92</v>
      </c>
      <c r="I427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4">
        <f t="shared" si="38"/>
        <v>42213.208333333328</v>
      </c>
      <c r="O427" s="4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1"/>
        <v>photography</v>
      </c>
      <c r="T427" t="str">
        <f t="shared" si="40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36"/>
        <v>573</v>
      </c>
      <c r="G428" t="s">
        <v>20</v>
      </c>
      <c r="H428">
        <v>219</v>
      </c>
      <c r="I42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4">
        <f t="shared" si="38"/>
        <v>41332.25</v>
      </c>
      <c r="O428" s="4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1"/>
        <v>theater</v>
      </c>
      <c r="T428" t="str">
        <f t="shared" si="40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36"/>
        <v>113</v>
      </c>
      <c r="G429" t="s">
        <v>20</v>
      </c>
      <c r="H429">
        <v>2526</v>
      </c>
      <c r="I429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4">
        <f t="shared" si="38"/>
        <v>41895.208333333336</v>
      </c>
      <c r="O429" s="4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1"/>
        <v>theater</v>
      </c>
      <c r="T429" t="str">
        <f t="shared" si="40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36"/>
        <v>46</v>
      </c>
      <c r="G430" t="s">
        <v>14</v>
      </c>
      <c r="H430">
        <v>747</v>
      </c>
      <c r="I430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4">
        <f t="shared" si="38"/>
        <v>40585.25</v>
      </c>
      <c r="O430" s="4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1"/>
        <v>film &amp; video</v>
      </c>
      <c r="T430" t="str">
        <f t="shared" si="40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36"/>
        <v>91</v>
      </c>
      <c r="G431" t="s">
        <v>74</v>
      </c>
      <c r="H431">
        <v>2138</v>
      </c>
      <c r="I431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4">
        <f t="shared" si="38"/>
        <v>41680.25</v>
      </c>
      <c r="O431" s="4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1"/>
        <v>photography</v>
      </c>
      <c r="T431" t="str">
        <f t="shared" si="40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36"/>
        <v>68</v>
      </c>
      <c r="G432" t="s">
        <v>14</v>
      </c>
      <c r="H432">
        <v>84</v>
      </c>
      <c r="I432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4">
        <f t="shared" si="38"/>
        <v>43737.208333333328</v>
      </c>
      <c r="O432" s="4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1"/>
        <v>theater</v>
      </c>
      <c r="T432" t="str">
        <f t="shared" si="40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36"/>
        <v>192</v>
      </c>
      <c r="G433" t="s">
        <v>20</v>
      </c>
      <c r="H433">
        <v>94</v>
      </c>
      <c r="I433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4">
        <f t="shared" si="38"/>
        <v>43273.208333333328</v>
      </c>
      <c r="O433" s="4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1"/>
        <v>theater</v>
      </c>
      <c r="T433" t="str">
        <f t="shared" si="40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36"/>
        <v>83</v>
      </c>
      <c r="G434" t="s">
        <v>14</v>
      </c>
      <c r="H434">
        <v>91</v>
      </c>
      <c r="I434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4">
        <f t="shared" si="38"/>
        <v>41761.208333333336</v>
      </c>
      <c r="O434" s="4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1"/>
        <v>theater</v>
      </c>
      <c r="T434" t="str">
        <f t="shared" si="40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36"/>
        <v>54</v>
      </c>
      <c r="G435" t="s">
        <v>14</v>
      </c>
      <c r="H435">
        <v>792</v>
      </c>
      <c r="I435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4">
        <f t="shared" si="38"/>
        <v>41603.25</v>
      </c>
      <c r="O435" s="4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1"/>
        <v>film &amp; video</v>
      </c>
      <c r="T435" t="str">
        <f t="shared" si="40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36"/>
        <v>17</v>
      </c>
      <c r="G436" t="s">
        <v>74</v>
      </c>
      <c r="H436">
        <v>10</v>
      </c>
      <c r="I436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4">
        <f t="shared" si="38"/>
        <v>42705.25</v>
      </c>
      <c r="O436" s="4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1"/>
        <v>theater</v>
      </c>
      <c r="T436" t="str">
        <f t="shared" si="40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36"/>
        <v>117</v>
      </c>
      <c r="G437" t="s">
        <v>20</v>
      </c>
      <c r="H437">
        <v>1713</v>
      </c>
      <c r="I437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4">
        <f t="shared" si="38"/>
        <v>41988.25</v>
      </c>
      <c r="O437" s="4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1"/>
        <v>theater</v>
      </c>
      <c r="T437" t="str">
        <f t="shared" si="40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36"/>
        <v>1052</v>
      </c>
      <c r="G438" t="s">
        <v>20</v>
      </c>
      <c r="H438">
        <v>249</v>
      </c>
      <c r="I43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4">
        <f t="shared" si="38"/>
        <v>43575.208333333328</v>
      </c>
      <c r="O438" s="4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1"/>
        <v>music</v>
      </c>
      <c r="T438" t="str">
        <f t="shared" si="40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36"/>
        <v>123</v>
      </c>
      <c r="G439" t="s">
        <v>20</v>
      </c>
      <c r="H439">
        <v>192</v>
      </c>
      <c r="I439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4">
        <f t="shared" si="38"/>
        <v>42260.208333333328</v>
      </c>
      <c r="O439" s="4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1"/>
        <v>film &amp; video</v>
      </c>
      <c r="T439" t="str">
        <f t="shared" si="40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36"/>
        <v>179</v>
      </c>
      <c r="G440" t="s">
        <v>20</v>
      </c>
      <c r="H440">
        <v>247</v>
      </c>
      <c r="I440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4">
        <f t="shared" si="38"/>
        <v>41337.25</v>
      </c>
      <c r="O440" s="4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1"/>
        <v>theater</v>
      </c>
      <c r="T440" t="str">
        <f t="shared" si="40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36"/>
        <v>355</v>
      </c>
      <c r="G441" t="s">
        <v>20</v>
      </c>
      <c r="H441">
        <v>2293</v>
      </c>
      <c r="I441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4">
        <f t="shared" si="38"/>
        <v>42680.208333333328</v>
      </c>
      <c r="O441" s="4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1"/>
        <v>film &amp; video</v>
      </c>
      <c r="T441" t="str">
        <f t="shared" si="40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36"/>
        <v>162</v>
      </c>
      <c r="G442" t="s">
        <v>20</v>
      </c>
      <c r="H442">
        <v>3131</v>
      </c>
      <c r="I442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4">
        <f t="shared" si="38"/>
        <v>42916.208333333328</v>
      </c>
      <c r="O442" s="4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1"/>
        <v>film &amp; video</v>
      </c>
      <c r="T442" t="str">
        <f t="shared" si="40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36"/>
        <v>25</v>
      </c>
      <c r="G443" t="s">
        <v>14</v>
      </c>
      <c r="H443">
        <v>32</v>
      </c>
      <c r="I443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4">
        <f t="shared" si="38"/>
        <v>41025.208333333336</v>
      </c>
      <c r="O443" s="4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1"/>
        <v>technology</v>
      </c>
      <c r="T443" t="str">
        <f t="shared" si="40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36"/>
        <v>199</v>
      </c>
      <c r="G444" t="s">
        <v>20</v>
      </c>
      <c r="H444">
        <v>143</v>
      </c>
      <c r="I444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4">
        <f t="shared" si="38"/>
        <v>42980.208333333328</v>
      </c>
      <c r="O444" s="4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1"/>
        <v>theater</v>
      </c>
      <c r="T444" t="str">
        <f t="shared" si="40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36"/>
        <v>35</v>
      </c>
      <c r="G445" t="s">
        <v>74</v>
      </c>
      <c r="H445">
        <v>90</v>
      </c>
      <c r="I445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4">
        <f t="shared" si="38"/>
        <v>40451.208333333336</v>
      </c>
      <c r="O445" s="4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1"/>
        <v>theater</v>
      </c>
      <c r="T445" t="str">
        <f t="shared" si="40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36"/>
        <v>176</v>
      </c>
      <c r="G446" t="s">
        <v>20</v>
      </c>
      <c r="H446">
        <v>296</v>
      </c>
      <c r="I446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4">
        <f t="shared" si="38"/>
        <v>40748.208333333336</v>
      </c>
      <c r="O446" s="4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1"/>
        <v>music</v>
      </c>
      <c r="T446" t="str">
        <f t="shared" si="40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36"/>
        <v>511</v>
      </c>
      <c r="G447" t="s">
        <v>20</v>
      </c>
      <c r="H447">
        <v>170</v>
      </c>
      <c r="I447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4">
        <f t="shared" si="38"/>
        <v>40515.25</v>
      </c>
      <c r="O447" s="4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1"/>
        <v>theater</v>
      </c>
      <c r="T447" t="str">
        <f t="shared" si="40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36"/>
        <v>82</v>
      </c>
      <c r="G448" t="s">
        <v>14</v>
      </c>
      <c r="H448">
        <v>186</v>
      </c>
      <c r="I44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4">
        <f t="shared" si="38"/>
        <v>41261.25</v>
      </c>
      <c r="O448" s="4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1"/>
        <v>technology</v>
      </c>
      <c r="T448" t="str">
        <f t="shared" si="40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36"/>
        <v>24</v>
      </c>
      <c r="G449" t="s">
        <v>74</v>
      </c>
      <c r="H449">
        <v>439</v>
      </c>
      <c r="I449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4">
        <f t="shared" si="38"/>
        <v>43088.25</v>
      </c>
      <c r="O449" s="4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1"/>
        <v>film &amp; video</v>
      </c>
      <c r="T449" t="str">
        <f t="shared" si="40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36"/>
        <v>50</v>
      </c>
      <c r="G450" t="s">
        <v>14</v>
      </c>
      <c r="H450">
        <v>605</v>
      </c>
      <c r="I450">
        <f t="shared" si="3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4">
        <f t="shared" si="38"/>
        <v>41378.208333333336</v>
      </c>
      <c r="O450" s="4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1"/>
        <v>games</v>
      </c>
      <c r="T450" t="str">
        <f t="shared" si="40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42">ROUND(E451/D451*100,0)</f>
        <v>967</v>
      </c>
      <c r="G451" t="s">
        <v>20</v>
      </c>
      <c r="H451">
        <v>86</v>
      </c>
      <c r="I451">
        <f t="shared" ref="I451:I514" si="43">IF(H451=0,0,ROUND(E451/H451,2))</f>
        <v>101.2</v>
      </c>
      <c r="J451" t="s">
        <v>36</v>
      </c>
      <c r="K451" t="s">
        <v>37</v>
      </c>
      <c r="L451">
        <v>1551852000</v>
      </c>
      <c r="M451">
        <v>1553317200</v>
      </c>
      <c r="N451" s="4">
        <f t="shared" ref="N451:N514" si="44">(((L451/60)/60/24)+DATE(1970,1,1))</f>
        <v>43530.25</v>
      </c>
      <c r="O451" s="4">
        <f t="shared" ref="O451:O514" si="45">(((M451/60)/60/24)+DATE(1970,1,1))</f>
        <v>43547.208333333328</v>
      </c>
      <c r="P451" t="b">
        <v>0</v>
      </c>
      <c r="Q451" t="b">
        <v>0</v>
      </c>
      <c r="R451" t="s">
        <v>89</v>
      </c>
      <c r="S451" t="str">
        <f t="shared" si="41"/>
        <v>games</v>
      </c>
      <c r="T451" t="str">
        <f t="shared" ref="T451:T514" si="46">RIGHT(R451,LEN(R451)-FIND("/",R451))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42"/>
        <v>4</v>
      </c>
      <c r="G452" t="s">
        <v>14</v>
      </c>
      <c r="H452">
        <v>1</v>
      </c>
      <c r="I452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4">
        <f t="shared" si="44"/>
        <v>43394.208333333328</v>
      </c>
      <c r="O452" s="4">
        <f t="shared" si="45"/>
        <v>43417.25</v>
      </c>
      <c r="P452" t="b">
        <v>0</v>
      </c>
      <c r="Q452" t="b">
        <v>0</v>
      </c>
      <c r="R452" t="s">
        <v>71</v>
      </c>
      <c r="S452" t="str">
        <f t="shared" ref="S452:S515" si="47">LEFT(R452,FIND("/",R452)-1)</f>
        <v>film &amp; video</v>
      </c>
      <c r="T452" t="str">
        <f t="shared" si="46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42"/>
        <v>123</v>
      </c>
      <c r="G453" t="s">
        <v>20</v>
      </c>
      <c r="H453">
        <v>6286</v>
      </c>
      <c r="I453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4">
        <f t="shared" si="44"/>
        <v>42935.208333333328</v>
      </c>
      <c r="O453" s="4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7"/>
        <v>music</v>
      </c>
      <c r="T453" t="str">
        <f t="shared" si="46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42"/>
        <v>63</v>
      </c>
      <c r="G454" t="s">
        <v>14</v>
      </c>
      <c r="H454">
        <v>31</v>
      </c>
      <c r="I454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4">
        <f t="shared" si="44"/>
        <v>40365.208333333336</v>
      </c>
      <c r="O454" s="4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7"/>
        <v>film &amp; video</v>
      </c>
      <c r="T454" t="str">
        <f t="shared" si="46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42"/>
        <v>56</v>
      </c>
      <c r="G455" t="s">
        <v>14</v>
      </c>
      <c r="H455">
        <v>1181</v>
      </c>
      <c r="I455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4">
        <f t="shared" si="44"/>
        <v>42705.25</v>
      </c>
      <c r="O455" s="4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7"/>
        <v>film &amp; video</v>
      </c>
      <c r="T455" t="str">
        <f t="shared" si="46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42"/>
        <v>44</v>
      </c>
      <c r="G456" t="s">
        <v>14</v>
      </c>
      <c r="H456">
        <v>39</v>
      </c>
      <c r="I456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4">
        <f t="shared" si="44"/>
        <v>41568.208333333336</v>
      </c>
      <c r="O456" s="4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7"/>
        <v>film &amp; video</v>
      </c>
      <c r="T456" t="str">
        <f t="shared" si="46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42"/>
        <v>118</v>
      </c>
      <c r="G457" t="s">
        <v>20</v>
      </c>
      <c r="H457">
        <v>3727</v>
      </c>
      <c r="I457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4">
        <f t="shared" si="44"/>
        <v>40809.208333333336</v>
      </c>
      <c r="O457" s="4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7"/>
        <v>theater</v>
      </c>
      <c r="T457" t="str">
        <f t="shared" si="46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42"/>
        <v>104</v>
      </c>
      <c r="G458" t="s">
        <v>20</v>
      </c>
      <c r="H458">
        <v>1605</v>
      </c>
      <c r="I45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4">
        <f t="shared" si="44"/>
        <v>43141.25</v>
      </c>
      <c r="O458" s="4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7"/>
        <v>music</v>
      </c>
      <c r="T458" t="str">
        <f t="shared" si="46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42"/>
        <v>27</v>
      </c>
      <c r="G459" t="s">
        <v>14</v>
      </c>
      <c r="H459">
        <v>46</v>
      </c>
      <c r="I459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4">
        <f t="shared" si="44"/>
        <v>42657.208333333328</v>
      </c>
      <c r="O459" s="4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7"/>
        <v>theater</v>
      </c>
      <c r="T459" t="str">
        <f t="shared" si="46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42"/>
        <v>351</v>
      </c>
      <c r="G460" t="s">
        <v>20</v>
      </c>
      <c r="H460">
        <v>2120</v>
      </c>
      <c r="I460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4">
        <f t="shared" si="44"/>
        <v>40265.208333333336</v>
      </c>
      <c r="O460" s="4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7"/>
        <v>theater</v>
      </c>
      <c r="T460" t="str">
        <f t="shared" si="46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42"/>
        <v>90</v>
      </c>
      <c r="G461" t="s">
        <v>14</v>
      </c>
      <c r="H461">
        <v>105</v>
      </c>
      <c r="I461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4">
        <f t="shared" si="44"/>
        <v>42001.25</v>
      </c>
      <c r="O461" s="4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7"/>
        <v>film &amp; video</v>
      </c>
      <c r="T461" t="str">
        <f t="shared" si="46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42"/>
        <v>172</v>
      </c>
      <c r="G462" t="s">
        <v>20</v>
      </c>
      <c r="H462">
        <v>50</v>
      </c>
      <c r="I462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4">
        <f t="shared" si="44"/>
        <v>40399.208333333336</v>
      </c>
      <c r="O462" s="4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7"/>
        <v>theater</v>
      </c>
      <c r="T462" t="str">
        <f t="shared" si="46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42"/>
        <v>141</v>
      </c>
      <c r="G463" t="s">
        <v>20</v>
      </c>
      <c r="H463">
        <v>2080</v>
      </c>
      <c r="I463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4">
        <f t="shared" si="44"/>
        <v>41757.208333333336</v>
      </c>
      <c r="O463" s="4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7"/>
        <v>film &amp; video</v>
      </c>
      <c r="T463" t="str">
        <f t="shared" si="46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42"/>
        <v>31</v>
      </c>
      <c r="G464" t="s">
        <v>14</v>
      </c>
      <c r="H464">
        <v>535</v>
      </c>
      <c r="I464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4">
        <f t="shared" si="44"/>
        <v>41304.25</v>
      </c>
      <c r="O464" s="4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7"/>
        <v>games</v>
      </c>
      <c r="T464" t="str">
        <f t="shared" si="46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42"/>
        <v>108</v>
      </c>
      <c r="G465" t="s">
        <v>20</v>
      </c>
      <c r="H465">
        <v>2105</v>
      </c>
      <c r="I465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4">
        <f t="shared" si="44"/>
        <v>41639.25</v>
      </c>
      <c r="O465" s="4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7"/>
        <v>film &amp; video</v>
      </c>
      <c r="T465" t="str">
        <f t="shared" si="46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42"/>
        <v>133</v>
      </c>
      <c r="G466" t="s">
        <v>20</v>
      </c>
      <c r="H466">
        <v>2436</v>
      </c>
      <c r="I466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4">
        <f t="shared" si="44"/>
        <v>43142.25</v>
      </c>
      <c r="O466" s="4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7"/>
        <v>theater</v>
      </c>
      <c r="T466" t="str">
        <f t="shared" si="46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42"/>
        <v>188</v>
      </c>
      <c r="G467" t="s">
        <v>20</v>
      </c>
      <c r="H467">
        <v>80</v>
      </c>
      <c r="I467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4">
        <f t="shared" si="44"/>
        <v>43127.25</v>
      </c>
      <c r="O467" s="4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7"/>
        <v>publishing</v>
      </c>
      <c r="T467" t="str">
        <f t="shared" si="46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42"/>
        <v>332</v>
      </c>
      <c r="G468" t="s">
        <v>20</v>
      </c>
      <c r="H468">
        <v>42</v>
      </c>
      <c r="I46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4">
        <f t="shared" si="44"/>
        <v>41409.208333333336</v>
      </c>
      <c r="O468" s="4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7"/>
        <v>technology</v>
      </c>
      <c r="T468" t="str">
        <f t="shared" si="46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42"/>
        <v>575</v>
      </c>
      <c r="G469" t="s">
        <v>20</v>
      </c>
      <c r="H469">
        <v>139</v>
      </c>
      <c r="I469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4">
        <f t="shared" si="44"/>
        <v>42331.25</v>
      </c>
      <c r="O469" s="4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7"/>
        <v>technology</v>
      </c>
      <c r="T469" t="str">
        <f t="shared" si="46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42"/>
        <v>41</v>
      </c>
      <c r="G470" t="s">
        <v>14</v>
      </c>
      <c r="H470">
        <v>16</v>
      </c>
      <c r="I470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4">
        <f t="shared" si="44"/>
        <v>43569.208333333328</v>
      </c>
      <c r="O470" s="4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7"/>
        <v>theater</v>
      </c>
      <c r="T470" t="str">
        <f t="shared" si="46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42"/>
        <v>184</v>
      </c>
      <c r="G471" t="s">
        <v>20</v>
      </c>
      <c r="H471">
        <v>159</v>
      </c>
      <c r="I471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4">
        <f t="shared" si="44"/>
        <v>42142.208333333328</v>
      </c>
      <c r="O471" s="4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7"/>
        <v>film &amp; video</v>
      </c>
      <c r="T471" t="str">
        <f t="shared" si="46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42"/>
        <v>286</v>
      </c>
      <c r="G472" t="s">
        <v>20</v>
      </c>
      <c r="H472">
        <v>381</v>
      </c>
      <c r="I472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4">
        <f t="shared" si="44"/>
        <v>42716.25</v>
      </c>
      <c r="O472" s="4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7"/>
        <v>technology</v>
      </c>
      <c r="T472" t="str">
        <f t="shared" si="46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42"/>
        <v>319</v>
      </c>
      <c r="G473" t="s">
        <v>20</v>
      </c>
      <c r="H473">
        <v>194</v>
      </c>
      <c r="I473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4">
        <f t="shared" si="44"/>
        <v>41031.208333333336</v>
      </c>
      <c r="O473" s="4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7"/>
        <v>food</v>
      </c>
      <c r="T473" t="str">
        <f t="shared" si="46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42"/>
        <v>39</v>
      </c>
      <c r="G474" t="s">
        <v>14</v>
      </c>
      <c r="H474">
        <v>575</v>
      </c>
      <c r="I474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4">
        <f t="shared" si="44"/>
        <v>43535.208333333328</v>
      </c>
      <c r="O474" s="4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7"/>
        <v>music</v>
      </c>
      <c r="T474" t="str">
        <f t="shared" si="46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42"/>
        <v>178</v>
      </c>
      <c r="G475" t="s">
        <v>20</v>
      </c>
      <c r="H475">
        <v>106</v>
      </c>
      <c r="I475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4">
        <f t="shared" si="44"/>
        <v>43277.208333333328</v>
      </c>
      <c r="O475" s="4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7"/>
        <v>music</v>
      </c>
      <c r="T475" t="str">
        <f t="shared" si="46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42"/>
        <v>365</v>
      </c>
      <c r="G476" t="s">
        <v>20</v>
      </c>
      <c r="H476">
        <v>142</v>
      </c>
      <c r="I476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4">
        <f t="shared" si="44"/>
        <v>41989.25</v>
      </c>
      <c r="O476" s="4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7"/>
        <v>film &amp; video</v>
      </c>
      <c r="T476" t="str">
        <f t="shared" si="46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42"/>
        <v>114</v>
      </c>
      <c r="G477" t="s">
        <v>20</v>
      </c>
      <c r="H477">
        <v>211</v>
      </c>
      <c r="I477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4">
        <f t="shared" si="44"/>
        <v>41450.208333333336</v>
      </c>
      <c r="O477" s="4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7"/>
        <v>publishing</v>
      </c>
      <c r="T477" t="str">
        <f t="shared" si="46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42"/>
        <v>30</v>
      </c>
      <c r="G478" t="s">
        <v>14</v>
      </c>
      <c r="H478">
        <v>1120</v>
      </c>
      <c r="I47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4">
        <f t="shared" si="44"/>
        <v>43322.208333333328</v>
      </c>
      <c r="O478" s="4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7"/>
        <v>publishing</v>
      </c>
      <c r="T478" t="str">
        <f t="shared" si="46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42"/>
        <v>54</v>
      </c>
      <c r="G479" t="s">
        <v>14</v>
      </c>
      <c r="H479">
        <v>113</v>
      </c>
      <c r="I479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4">
        <f t="shared" si="44"/>
        <v>40720.208333333336</v>
      </c>
      <c r="O479" s="4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7"/>
        <v>film &amp; video</v>
      </c>
      <c r="T479" t="str">
        <f t="shared" si="46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42"/>
        <v>236</v>
      </c>
      <c r="G480" t="s">
        <v>20</v>
      </c>
      <c r="H480">
        <v>2756</v>
      </c>
      <c r="I480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4">
        <f t="shared" si="44"/>
        <v>42072.208333333328</v>
      </c>
      <c r="O480" s="4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7"/>
        <v>technology</v>
      </c>
      <c r="T480" t="str">
        <f t="shared" si="46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42"/>
        <v>513</v>
      </c>
      <c r="G481" t="s">
        <v>20</v>
      </c>
      <c r="H481">
        <v>173</v>
      </c>
      <c r="I481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4">
        <f t="shared" si="44"/>
        <v>42945.208333333328</v>
      </c>
      <c r="O481" s="4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7"/>
        <v>food</v>
      </c>
      <c r="T481" t="str">
        <f t="shared" si="46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42"/>
        <v>101</v>
      </c>
      <c r="G482" t="s">
        <v>20</v>
      </c>
      <c r="H482">
        <v>87</v>
      </c>
      <c r="I482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4">
        <f t="shared" si="44"/>
        <v>40248.25</v>
      </c>
      <c r="O482" s="4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7"/>
        <v>photography</v>
      </c>
      <c r="T482" t="str">
        <f t="shared" si="46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42"/>
        <v>81</v>
      </c>
      <c r="G483" t="s">
        <v>14</v>
      </c>
      <c r="H483">
        <v>1538</v>
      </c>
      <c r="I483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4">
        <f t="shared" si="44"/>
        <v>41913.208333333336</v>
      </c>
      <c r="O483" s="4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7"/>
        <v>theater</v>
      </c>
      <c r="T483" t="str">
        <f t="shared" si="46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42"/>
        <v>16</v>
      </c>
      <c r="G484" t="s">
        <v>14</v>
      </c>
      <c r="H484">
        <v>9</v>
      </c>
      <c r="I484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4">
        <f t="shared" si="44"/>
        <v>40963.25</v>
      </c>
      <c r="O484" s="4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7"/>
        <v>publishing</v>
      </c>
      <c r="T484" t="str">
        <f t="shared" si="46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42"/>
        <v>53</v>
      </c>
      <c r="G485" t="s">
        <v>14</v>
      </c>
      <c r="H485">
        <v>554</v>
      </c>
      <c r="I485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4">
        <f t="shared" si="44"/>
        <v>43811.25</v>
      </c>
      <c r="O485" s="4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7"/>
        <v>theater</v>
      </c>
      <c r="T485" t="str">
        <f t="shared" si="46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42"/>
        <v>260</v>
      </c>
      <c r="G486" t="s">
        <v>20</v>
      </c>
      <c r="H486">
        <v>1572</v>
      </c>
      <c r="I486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4">
        <f t="shared" si="44"/>
        <v>41855.208333333336</v>
      </c>
      <c r="O486" s="4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7"/>
        <v>food</v>
      </c>
      <c r="T486" t="str">
        <f t="shared" si="46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42"/>
        <v>31</v>
      </c>
      <c r="G487" t="s">
        <v>14</v>
      </c>
      <c r="H487">
        <v>648</v>
      </c>
      <c r="I487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4">
        <f t="shared" si="44"/>
        <v>43626.208333333328</v>
      </c>
      <c r="O487" s="4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7"/>
        <v>theater</v>
      </c>
      <c r="T487" t="str">
        <f t="shared" si="46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42"/>
        <v>14</v>
      </c>
      <c r="G488" t="s">
        <v>14</v>
      </c>
      <c r="H488">
        <v>21</v>
      </c>
      <c r="I48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4">
        <f t="shared" si="44"/>
        <v>43168.25</v>
      </c>
      <c r="O488" s="4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7"/>
        <v>publishing</v>
      </c>
      <c r="T488" t="str">
        <f t="shared" si="46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42"/>
        <v>179</v>
      </c>
      <c r="G489" t="s">
        <v>20</v>
      </c>
      <c r="H489">
        <v>2346</v>
      </c>
      <c r="I489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4">
        <f t="shared" si="44"/>
        <v>42845.208333333328</v>
      </c>
      <c r="O489" s="4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7"/>
        <v>theater</v>
      </c>
      <c r="T489" t="str">
        <f t="shared" si="46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42"/>
        <v>220</v>
      </c>
      <c r="G490" t="s">
        <v>20</v>
      </c>
      <c r="H490">
        <v>115</v>
      </c>
      <c r="I490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4">
        <f t="shared" si="44"/>
        <v>42403.25</v>
      </c>
      <c r="O490" s="4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7"/>
        <v>theater</v>
      </c>
      <c r="T490" t="str">
        <f t="shared" si="46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42"/>
        <v>102</v>
      </c>
      <c r="G491" t="s">
        <v>20</v>
      </c>
      <c r="H491">
        <v>85</v>
      </c>
      <c r="I491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4">
        <f t="shared" si="44"/>
        <v>40406.208333333336</v>
      </c>
      <c r="O491" s="4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7"/>
        <v>technology</v>
      </c>
      <c r="T491" t="str">
        <f t="shared" si="46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42"/>
        <v>192</v>
      </c>
      <c r="G492" t="s">
        <v>20</v>
      </c>
      <c r="H492">
        <v>144</v>
      </c>
      <c r="I492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4">
        <f t="shared" si="44"/>
        <v>43786.25</v>
      </c>
      <c r="O492" s="4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7"/>
        <v>journalism</v>
      </c>
      <c r="T492" t="str">
        <f t="shared" si="46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42"/>
        <v>305</v>
      </c>
      <c r="G493" t="s">
        <v>20</v>
      </c>
      <c r="H493">
        <v>2443</v>
      </c>
      <c r="I493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4">
        <f t="shared" si="44"/>
        <v>41456.208333333336</v>
      </c>
      <c r="O493" s="4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7"/>
        <v>food</v>
      </c>
      <c r="T493" t="str">
        <f t="shared" si="46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42"/>
        <v>24</v>
      </c>
      <c r="G494" t="s">
        <v>74</v>
      </c>
      <c r="H494">
        <v>595</v>
      </c>
      <c r="I494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4">
        <f t="shared" si="44"/>
        <v>40336.208333333336</v>
      </c>
      <c r="O494" s="4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7"/>
        <v>film &amp; video</v>
      </c>
      <c r="T494" t="str">
        <f t="shared" si="46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42"/>
        <v>724</v>
      </c>
      <c r="G495" t="s">
        <v>20</v>
      </c>
      <c r="H495">
        <v>64</v>
      </c>
      <c r="I495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4">
        <f t="shared" si="44"/>
        <v>43645.208333333328</v>
      </c>
      <c r="O495" s="4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7"/>
        <v>photography</v>
      </c>
      <c r="T495" t="str">
        <f t="shared" si="46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42"/>
        <v>547</v>
      </c>
      <c r="G496" t="s">
        <v>20</v>
      </c>
      <c r="H496">
        <v>268</v>
      </c>
      <c r="I496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4">
        <f t="shared" si="44"/>
        <v>40990.208333333336</v>
      </c>
      <c r="O496" s="4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7"/>
        <v>technology</v>
      </c>
      <c r="T496" t="str">
        <f t="shared" si="46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42"/>
        <v>415</v>
      </c>
      <c r="G497" t="s">
        <v>20</v>
      </c>
      <c r="H497">
        <v>195</v>
      </c>
      <c r="I497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4">
        <f t="shared" si="44"/>
        <v>41800.208333333336</v>
      </c>
      <c r="O497" s="4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7"/>
        <v>theater</v>
      </c>
      <c r="T497" t="str">
        <f t="shared" si="46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42"/>
        <v>1</v>
      </c>
      <c r="G498" t="s">
        <v>14</v>
      </c>
      <c r="H498">
        <v>54</v>
      </c>
      <c r="I49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4">
        <f t="shared" si="44"/>
        <v>42876.208333333328</v>
      </c>
      <c r="O498" s="4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7"/>
        <v>film &amp; video</v>
      </c>
      <c r="T498" t="str">
        <f t="shared" si="46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42"/>
        <v>34</v>
      </c>
      <c r="G499" t="s">
        <v>14</v>
      </c>
      <c r="H499">
        <v>120</v>
      </c>
      <c r="I499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4">
        <f t="shared" si="44"/>
        <v>42724.25</v>
      </c>
      <c r="O499" s="4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7"/>
        <v>technology</v>
      </c>
      <c r="T499" t="str">
        <f t="shared" si="46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42"/>
        <v>24</v>
      </c>
      <c r="G500" t="s">
        <v>14</v>
      </c>
      <c r="H500">
        <v>579</v>
      </c>
      <c r="I500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4">
        <f t="shared" si="44"/>
        <v>42005.25</v>
      </c>
      <c r="O500" s="4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7"/>
        <v>technology</v>
      </c>
      <c r="T500" t="str">
        <f t="shared" si="46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42"/>
        <v>48</v>
      </c>
      <c r="G501" t="s">
        <v>14</v>
      </c>
      <c r="H501">
        <v>2072</v>
      </c>
      <c r="I501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4">
        <f t="shared" si="44"/>
        <v>42444.208333333328</v>
      </c>
      <c r="O501" s="4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7"/>
        <v>film &amp; video</v>
      </c>
      <c r="T501" t="str">
        <f t="shared" si="46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42"/>
        <v>0</v>
      </c>
      <c r="G502" t="s">
        <v>14</v>
      </c>
      <c r="H502">
        <v>0</v>
      </c>
      <c r="I502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4">
        <f t="shared" si="44"/>
        <v>41395.208333333336</v>
      </c>
      <c r="O502" s="4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7"/>
        <v>theater</v>
      </c>
      <c r="T502" t="str">
        <f t="shared" si="46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42"/>
        <v>70</v>
      </c>
      <c r="G503" t="s">
        <v>14</v>
      </c>
      <c r="H503">
        <v>1796</v>
      </c>
      <c r="I503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4">
        <f t="shared" si="44"/>
        <v>41345.208333333336</v>
      </c>
      <c r="O503" s="4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7"/>
        <v>film &amp; video</v>
      </c>
      <c r="T503" t="str">
        <f t="shared" si="46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42"/>
        <v>530</v>
      </c>
      <c r="G504" t="s">
        <v>20</v>
      </c>
      <c r="H504">
        <v>186</v>
      </c>
      <c r="I504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4">
        <f t="shared" si="44"/>
        <v>41117.208333333336</v>
      </c>
      <c r="O504" s="4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7"/>
        <v>games</v>
      </c>
      <c r="T504" t="str">
        <f t="shared" si="46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42"/>
        <v>180</v>
      </c>
      <c r="G505" t="s">
        <v>20</v>
      </c>
      <c r="H505">
        <v>460</v>
      </c>
      <c r="I505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4">
        <f t="shared" si="44"/>
        <v>42186.208333333328</v>
      </c>
      <c r="O505" s="4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7"/>
        <v>film &amp; video</v>
      </c>
      <c r="T505" t="str">
        <f t="shared" si="46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42"/>
        <v>92</v>
      </c>
      <c r="G506" t="s">
        <v>14</v>
      </c>
      <c r="H506">
        <v>62</v>
      </c>
      <c r="I506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4">
        <f t="shared" si="44"/>
        <v>42142.208333333328</v>
      </c>
      <c r="O506" s="4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7"/>
        <v>music</v>
      </c>
      <c r="T506" t="str">
        <f t="shared" si="46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42"/>
        <v>14</v>
      </c>
      <c r="G507" t="s">
        <v>14</v>
      </c>
      <c r="H507">
        <v>347</v>
      </c>
      <c r="I507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4">
        <f t="shared" si="44"/>
        <v>41341.25</v>
      </c>
      <c r="O507" s="4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7"/>
        <v>publishing</v>
      </c>
      <c r="T507" t="str">
        <f t="shared" si="46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42"/>
        <v>927</v>
      </c>
      <c r="G508" t="s">
        <v>20</v>
      </c>
      <c r="H508">
        <v>2528</v>
      </c>
      <c r="I50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4">
        <f t="shared" si="44"/>
        <v>43062.25</v>
      </c>
      <c r="O508" s="4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7"/>
        <v>theater</v>
      </c>
      <c r="T508" t="str">
        <f t="shared" si="46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42"/>
        <v>40</v>
      </c>
      <c r="G509" t="s">
        <v>14</v>
      </c>
      <c r="H509">
        <v>19</v>
      </c>
      <c r="I509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4">
        <f t="shared" si="44"/>
        <v>41373.208333333336</v>
      </c>
      <c r="O509" s="4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7"/>
        <v>technology</v>
      </c>
      <c r="T509" t="str">
        <f t="shared" si="46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42"/>
        <v>112</v>
      </c>
      <c r="G510" t="s">
        <v>20</v>
      </c>
      <c r="H510">
        <v>3657</v>
      </c>
      <c r="I510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4">
        <f t="shared" si="44"/>
        <v>43310.208333333328</v>
      </c>
      <c r="O510" s="4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7"/>
        <v>theater</v>
      </c>
      <c r="T510" t="str">
        <f t="shared" si="46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42"/>
        <v>71</v>
      </c>
      <c r="G511" t="s">
        <v>14</v>
      </c>
      <c r="H511">
        <v>1258</v>
      </c>
      <c r="I511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4">
        <f t="shared" si="44"/>
        <v>41034.208333333336</v>
      </c>
      <c r="O511" s="4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7"/>
        <v>theater</v>
      </c>
      <c r="T511" t="str">
        <f t="shared" si="46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42"/>
        <v>119</v>
      </c>
      <c r="G512" t="s">
        <v>20</v>
      </c>
      <c r="H512">
        <v>131</v>
      </c>
      <c r="I512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4">
        <f t="shared" si="44"/>
        <v>43251.208333333328</v>
      </c>
      <c r="O512" s="4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7"/>
        <v>film &amp; video</v>
      </c>
      <c r="T512" t="str">
        <f t="shared" si="46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42"/>
        <v>24</v>
      </c>
      <c r="G513" t="s">
        <v>14</v>
      </c>
      <c r="H513">
        <v>362</v>
      </c>
      <c r="I513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4">
        <f t="shared" si="44"/>
        <v>43671.208333333328</v>
      </c>
      <c r="O513" s="4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7"/>
        <v>theater</v>
      </c>
      <c r="T513" t="str">
        <f t="shared" si="46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42"/>
        <v>139</v>
      </c>
      <c r="G514" t="s">
        <v>20</v>
      </c>
      <c r="H514">
        <v>239</v>
      </c>
      <c r="I514">
        <f t="shared" si="43"/>
        <v>53.05</v>
      </c>
      <c r="J514" t="s">
        <v>21</v>
      </c>
      <c r="K514" t="s">
        <v>22</v>
      </c>
      <c r="L514">
        <v>1404536400</v>
      </c>
      <c r="M514">
        <v>1404622800</v>
      </c>
      <c r="N514" s="4">
        <f t="shared" si="44"/>
        <v>41825.208333333336</v>
      </c>
      <c r="O514" s="4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7"/>
        <v>games</v>
      </c>
      <c r="T514" t="str">
        <f t="shared" si="46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48">ROUND(E515/D515*100,0)</f>
        <v>39</v>
      </c>
      <c r="G515" t="s">
        <v>74</v>
      </c>
      <c r="H515">
        <v>35</v>
      </c>
      <c r="I515">
        <f t="shared" ref="I515:I578" si="49">IF(H515=0,0,ROUND(E515/H515,2))</f>
        <v>93.14</v>
      </c>
      <c r="J515" t="s">
        <v>21</v>
      </c>
      <c r="K515" t="s">
        <v>22</v>
      </c>
      <c r="L515">
        <v>1284008400</v>
      </c>
      <c r="M515">
        <v>1284181200</v>
      </c>
      <c r="N515" s="4">
        <f t="shared" ref="N515:N578" si="50">(((L515/60)/60/24)+DATE(1970,1,1))</f>
        <v>40430.208333333336</v>
      </c>
      <c r="O515" s="4">
        <f t="shared" ref="O515:O578" si="51">(((M515/60)/60/24)+DATE(1970,1,1))</f>
        <v>40432.208333333336</v>
      </c>
      <c r="P515" t="b">
        <v>0</v>
      </c>
      <c r="Q515" t="b">
        <v>0</v>
      </c>
      <c r="R515" t="s">
        <v>269</v>
      </c>
      <c r="S515" t="str">
        <f t="shared" si="47"/>
        <v>film &amp; video</v>
      </c>
      <c r="T515" t="str">
        <f t="shared" ref="T515:T578" si="52">RIGHT(R515,LEN(R515)-FIND("/",R515))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48"/>
        <v>22</v>
      </c>
      <c r="G516" t="s">
        <v>74</v>
      </c>
      <c r="H516">
        <v>528</v>
      </c>
      <c r="I516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4">
        <f t="shared" si="50"/>
        <v>41614.25</v>
      </c>
      <c r="O516" s="4">
        <f t="shared" si="51"/>
        <v>41619.25</v>
      </c>
      <c r="P516" t="b">
        <v>0</v>
      </c>
      <c r="Q516" t="b">
        <v>1</v>
      </c>
      <c r="R516" t="s">
        <v>23</v>
      </c>
      <c r="S516" t="str">
        <f t="shared" ref="S516:S579" si="53">LEFT(R516,FIND("/",R516)-1)</f>
        <v>music</v>
      </c>
      <c r="T516" t="str">
        <f t="shared" si="52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48"/>
        <v>56</v>
      </c>
      <c r="G517" t="s">
        <v>14</v>
      </c>
      <c r="H517">
        <v>133</v>
      </c>
      <c r="I517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4">
        <f t="shared" si="50"/>
        <v>40900.25</v>
      </c>
      <c r="O517" s="4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3"/>
        <v>theater</v>
      </c>
      <c r="T517" t="str">
        <f t="shared" si="52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48"/>
        <v>43</v>
      </c>
      <c r="G518" t="s">
        <v>14</v>
      </c>
      <c r="H518">
        <v>846</v>
      </c>
      <c r="I51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4">
        <f t="shared" si="50"/>
        <v>40396.208333333336</v>
      </c>
      <c r="O518" s="4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3"/>
        <v>publishing</v>
      </c>
      <c r="T518" t="str">
        <f t="shared" si="52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48"/>
        <v>112</v>
      </c>
      <c r="G519" t="s">
        <v>20</v>
      </c>
      <c r="H519">
        <v>78</v>
      </c>
      <c r="I519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4">
        <f t="shared" si="50"/>
        <v>42860.208333333328</v>
      </c>
      <c r="O519" s="4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3"/>
        <v>food</v>
      </c>
      <c r="T519" t="str">
        <f t="shared" si="52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48"/>
        <v>7</v>
      </c>
      <c r="G520" t="s">
        <v>14</v>
      </c>
      <c r="H520">
        <v>10</v>
      </c>
      <c r="I520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4">
        <f t="shared" si="50"/>
        <v>43154.25</v>
      </c>
      <c r="O520" s="4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3"/>
        <v>film &amp; video</v>
      </c>
      <c r="T520" t="str">
        <f t="shared" si="52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48"/>
        <v>102</v>
      </c>
      <c r="G521" t="s">
        <v>20</v>
      </c>
      <c r="H521">
        <v>1773</v>
      </c>
      <c r="I521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4">
        <f t="shared" si="50"/>
        <v>42012.25</v>
      </c>
      <c r="O521" s="4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3"/>
        <v>music</v>
      </c>
      <c r="T521" t="str">
        <f t="shared" si="52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48"/>
        <v>426</v>
      </c>
      <c r="G522" t="s">
        <v>20</v>
      </c>
      <c r="H522">
        <v>32</v>
      </c>
      <c r="I522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4">
        <f t="shared" si="50"/>
        <v>43574.208333333328</v>
      </c>
      <c r="O522" s="4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3"/>
        <v>theater</v>
      </c>
      <c r="T522" t="str">
        <f t="shared" si="52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48"/>
        <v>146</v>
      </c>
      <c r="G523" t="s">
        <v>20</v>
      </c>
      <c r="H523">
        <v>369</v>
      </c>
      <c r="I523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4">
        <f t="shared" si="50"/>
        <v>42605.208333333328</v>
      </c>
      <c r="O523" s="4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3"/>
        <v>film &amp; video</v>
      </c>
      <c r="T523" t="str">
        <f t="shared" si="52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48"/>
        <v>32</v>
      </c>
      <c r="G524" t="s">
        <v>14</v>
      </c>
      <c r="H524">
        <v>191</v>
      </c>
      <c r="I524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4">
        <f t="shared" si="50"/>
        <v>41093.208333333336</v>
      </c>
      <c r="O524" s="4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3"/>
        <v>film &amp; video</v>
      </c>
      <c r="T524" t="str">
        <f t="shared" si="52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48"/>
        <v>700</v>
      </c>
      <c r="G525" t="s">
        <v>20</v>
      </c>
      <c r="H525">
        <v>89</v>
      </c>
      <c r="I525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4">
        <f t="shared" si="50"/>
        <v>40241.25</v>
      </c>
      <c r="O525" s="4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3"/>
        <v>film &amp; video</v>
      </c>
      <c r="T525" t="str">
        <f t="shared" si="52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48"/>
        <v>84</v>
      </c>
      <c r="G526" t="s">
        <v>14</v>
      </c>
      <c r="H526">
        <v>1979</v>
      </c>
      <c r="I526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4">
        <f t="shared" si="50"/>
        <v>40294.208333333336</v>
      </c>
      <c r="O526" s="4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3"/>
        <v>theater</v>
      </c>
      <c r="T526" t="str">
        <f t="shared" si="52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48"/>
        <v>84</v>
      </c>
      <c r="G527" t="s">
        <v>14</v>
      </c>
      <c r="H527">
        <v>63</v>
      </c>
      <c r="I527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4">
        <f t="shared" si="50"/>
        <v>40505.25</v>
      </c>
      <c r="O527" s="4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3"/>
        <v>technology</v>
      </c>
      <c r="T527" t="str">
        <f t="shared" si="52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48"/>
        <v>156</v>
      </c>
      <c r="G528" t="s">
        <v>20</v>
      </c>
      <c r="H528">
        <v>147</v>
      </c>
      <c r="I52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4">
        <f t="shared" si="50"/>
        <v>42364.25</v>
      </c>
      <c r="O528" s="4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3"/>
        <v>theater</v>
      </c>
      <c r="T528" t="str">
        <f t="shared" si="52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48"/>
        <v>100</v>
      </c>
      <c r="G529" t="s">
        <v>14</v>
      </c>
      <c r="H529">
        <v>6080</v>
      </c>
      <c r="I529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4">
        <f t="shared" si="50"/>
        <v>42405.25</v>
      </c>
      <c r="O529" s="4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3"/>
        <v>film &amp; video</v>
      </c>
      <c r="T529" t="str">
        <f t="shared" si="52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48"/>
        <v>80</v>
      </c>
      <c r="G530" t="s">
        <v>14</v>
      </c>
      <c r="H530">
        <v>80</v>
      </c>
      <c r="I530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4">
        <f t="shared" si="50"/>
        <v>41601.25</v>
      </c>
      <c r="O530" s="4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3"/>
        <v>music</v>
      </c>
      <c r="T530" t="str">
        <f t="shared" si="52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48"/>
        <v>11</v>
      </c>
      <c r="G531" t="s">
        <v>14</v>
      </c>
      <c r="H531">
        <v>9</v>
      </c>
      <c r="I531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4">
        <f t="shared" si="50"/>
        <v>41769.208333333336</v>
      </c>
      <c r="O531" s="4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3"/>
        <v>games</v>
      </c>
      <c r="T531" t="str">
        <f t="shared" si="52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48"/>
        <v>92</v>
      </c>
      <c r="G532" t="s">
        <v>14</v>
      </c>
      <c r="H532">
        <v>1784</v>
      </c>
      <c r="I532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4">
        <f t="shared" si="50"/>
        <v>40421.208333333336</v>
      </c>
      <c r="O532" s="4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3"/>
        <v>publishing</v>
      </c>
      <c r="T532" t="str">
        <f t="shared" si="52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48"/>
        <v>96</v>
      </c>
      <c r="G533" t="s">
        <v>47</v>
      </c>
      <c r="H533">
        <v>3640</v>
      </c>
      <c r="I533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4">
        <f t="shared" si="50"/>
        <v>41589.25</v>
      </c>
      <c r="O533" s="4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3"/>
        <v>games</v>
      </c>
      <c r="T533" t="str">
        <f t="shared" si="52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48"/>
        <v>503</v>
      </c>
      <c r="G534" t="s">
        <v>20</v>
      </c>
      <c r="H534">
        <v>126</v>
      </c>
      <c r="I534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4">
        <f t="shared" si="50"/>
        <v>43125.25</v>
      </c>
      <c r="O534" s="4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3"/>
        <v>theater</v>
      </c>
      <c r="T534" t="str">
        <f t="shared" si="52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48"/>
        <v>159</v>
      </c>
      <c r="G535" t="s">
        <v>20</v>
      </c>
      <c r="H535">
        <v>2218</v>
      </c>
      <c r="I535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4">
        <f t="shared" si="50"/>
        <v>41479.208333333336</v>
      </c>
      <c r="O535" s="4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3"/>
        <v>music</v>
      </c>
      <c r="T535" t="str">
        <f t="shared" si="52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48"/>
        <v>15</v>
      </c>
      <c r="G536" t="s">
        <v>14</v>
      </c>
      <c r="H536">
        <v>243</v>
      </c>
      <c r="I536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4">
        <f t="shared" si="50"/>
        <v>43329.208333333328</v>
      </c>
      <c r="O536" s="4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3"/>
        <v>film &amp; video</v>
      </c>
      <c r="T536" t="str">
        <f t="shared" si="52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48"/>
        <v>482</v>
      </c>
      <c r="G537" t="s">
        <v>20</v>
      </c>
      <c r="H537">
        <v>202</v>
      </c>
      <c r="I537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4">
        <f t="shared" si="50"/>
        <v>43259.208333333328</v>
      </c>
      <c r="O537" s="4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3"/>
        <v>theater</v>
      </c>
      <c r="T537" t="str">
        <f t="shared" si="52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48"/>
        <v>150</v>
      </c>
      <c r="G538" t="s">
        <v>20</v>
      </c>
      <c r="H538">
        <v>140</v>
      </c>
      <c r="I53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4">
        <f t="shared" si="50"/>
        <v>40414.208333333336</v>
      </c>
      <c r="O538" s="4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3"/>
        <v>publishing</v>
      </c>
      <c r="T538" t="str">
        <f t="shared" si="52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48"/>
        <v>117</v>
      </c>
      <c r="G539" t="s">
        <v>20</v>
      </c>
      <c r="H539">
        <v>1052</v>
      </c>
      <c r="I539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4">
        <f t="shared" si="50"/>
        <v>43342.208333333328</v>
      </c>
      <c r="O539" s="4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3"/>
        <v>film &amp; video</v>
      </c>
      <c r="T539" t="str">
        <f t="shared" si="52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48"/>
        <v>38</v>
      </c>
      <c r="G540" t="s">
        <v>14</v>
      </c>
      <c r="H540">
        <v>1296</v>
      </c>
      <c r="I540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4">
        <f t="shared" si="50"/>
        <v>41539.208333333336</v>
      </c>
      <c r="O540" s="4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3"/>
        <v>games</v>
      </c>
      <c r="T540" t="str">
        <f t="shared" si="52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48"/>
        <v>73</v>
      </c>
      <c r="G541" t="s">
        <v>14</v>
      </c>
      <c r="H541">
        <v>77</v>
      </c>
      <c r="I541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4">
        <f t="shared" si="50"/>
        <v>43647.208333333328</v>
      </c>
      <c r="O541" s="4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3"/>
        <v>food</v>
      </c>
      <c r="T541" t="str">
        <f t="shared" si="52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48"/>
        <v>266</v>
      </c>
      <c r="G542" t="s">
        <v>20</v>
      </c>
      <c r="H542">
        <v>247</v>
      </c>
      <c r="I542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4">
        <f t="shared" si="50"/>
        <v>43225.208333333328</v>
      </c>
      <c r="O542" s="4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3"/>
        <v>photography</v>
      </c>
      <c r="T542" t="str">
        <f t="shared" si="52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48"/>
        <v>24</v>
      </c>
      <c r="G543" t="s">
        <v>14</v>
      </c>
      <c r="H543">
        <v>395</v>
      </c>
      <c r="I543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4">
        <f t="shared" si="50"/>
        <v>42165.208333333328</v>
      </c>
      <c r="O543" s="4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3"/>
        <v>games</v>
      </c>
      <c r="T543" t="str">
        <f t="shared" si="52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48"/>
        <v>3</v>
      </c>
      <c r="G544" t="s">
        <v>14</v>
      </c>
      <c r="H544">
        <v>49</v>
      </c>
      <c r="I544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4">
        <f t="shared" si="50"/>
        <v>42391.25</v>
      </c>
      <c r="O544" s="4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3"/>
        <v>music</v>
      </c>
      <c r="T544" t="str">
        <f t="shared" si="52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48"/>
        <v>16</v>
      </c>
      <c r="G545" t="s">
        <v>14</v>
      </c>
      <c r="H545">
        <v>180</v>
      </c>
      <c r="I545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4">
        <f t="shared" si="50"/>
        <v>41528.208333333336</v>
      </c>
      <c r="O545" s="4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3"/>
        <v>games</v>
      </c>
      <c r="T545" t="str">
        <f t="shared" si="52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48"/>
        <v>277</v>
      </c>
      <c r="G546" t="s">
        <v>20</v>
      </c>
      <c r="H546">
        <v>84</v>
      </c>
      <c r="I546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4">
        <f t="shared" si="50"/>
        <v>42377.25</v>
      </c>
      <c r="O546" s="4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3"/>
        <v>music</v>
      </c>
      <c r="T546" t="str">
        <f t="shared" si="52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48"/>
        <v>89</v>
      </c>
      <c r="G547" t="s">
        <v>14</v>
      </c>
      <c r="H547">
        <v>2690</v>
      </c>
      <c r="I547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4">
        <f t="shared" si="50"/>
        <v>43824.25</v>
      </c>
      <c r="O547" s="4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3"/>
        <v>theater</v>
      </c>
      <c r="T547" t="str">
        <f t="shared" si="52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48"/>
        <v>164</v>
      </c>
      <c r="G548" t="s">
        <v>20</v>
      </c>
      <c r="H548">
        <v>88</v>
      </c>
      <c r="I54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4">
        <f t="shared" si="50"/>
        <v>43360.208333333328</v>
      </c>
      <c r="O548" s="4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3"/>
        <v>theater</v>
      </c>
      <c r="T548" t="str">
        <f t="shared" si="52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48"/>
        <v>969</v>
      </c>
      <c r="G549" t="s">
        <v>20</v>
      </c>
      <c r="H549">
        <v>156</v>
      </c>
      <c r="I549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4">
        <f t="shared" si="50"/>
        <v>42029.25</v>
      </c>
      <c r="O549" s="4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3"/>
        <v>film &amp; video</v>
      </c>
      <c r="T549" t="str">
        <f t="shared" si="52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48"/>
        <v>271</v>
      </c>
      <c r="G550" t="s">
        <v>20</v>
      </c>
      <c r="H550">
        <v>2985</v>
      </c>
      <c r="I550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4">
        <f t="shared" si="50"/>
        <v>42461.208333333328</v>
      </c>
      <c r="O550" s="4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3"/>
        <v>theater</v>
      </c>
      <c r="T550" t="str">
        <f t="shared" si="52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48"/>
        <v>284</v>
      </c>
      <c r="G551" t="s">
        <v>20</v>
      </c>
      <c r="H551">
        <v>762</v>
      </c>
      <c r="I551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4">
        <f t="shared" si="50"/>
        <v>41422.208333333336</v>
      </c>
      <c r="O551" s="4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3"/>
        <v>technology</v>
      </c>
      <c r="T551" t="str">
        <f t="shared" si="52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48"/>
        <v>4</v>
      </c>
      <c r="G552" t="s">
        <v>74</v>
      </c>
      <c r="H552">
        <v>1</v>
      </c>
      <c r="I552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4">
        <f t="shared" si="50"/>
        <v>40968.25</v>
      </c>
      <c r="O552" s="4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3"/>
        <v>music</v>
      </c>
      <c r="T552" t="str">
        <f t="shared" si="52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48"/>
        <v>59</v>
      </c>
      <c r="G553" t="s">
        <v>14</v>
      </c>
      <c r="H553">
        <v>2779</v>
      </c>
      <c r="I553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4">
        <f t="shared" si="50"/>
        <v>41993.25</v>
      </c>
      <c r="O553" s="4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3"/>
        <v>technology</v>
      </c>
      <c r="T553" t="str">
        <f t="shared" si="52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48"/>
        <v>99</v>
      </c>
      <c r="G554" t="s">
        <v>14</v>
      </c>
      <c r="H554">
        <v>92</v>
      </c>
      <c r="I554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4">
        <f t="shared" si="50"/>
        <v>42700.25</v>
      </c>
      <c r="O554" s="4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3"/>
        <v>theater</v>
      </c>
      <c r="T554" t="str">
        <f t="shared" si="52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48"/>
        <v>44</v>
      </c>
      <c r="G555" t="s">
        <v>14</v>
      </c>
      <c r="H555">
        <v>1028</v>
      </c>
      <c r="I555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4">
        <f t="shared" si="50"/>
        <v>40545.25</v>
      </c>
      <c r="O555" s="4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3"/>
        <v>music</v>
      </c>
      <c r="T555" t="str">
        <f t="shared" si="52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48"/>
        <v>152</v>
      </c>
      <c r="G556" t="s">
        <v>20</v>
      </c>
      <c r="H556">
        <v>554</v>
      </c>
      <c r="I556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4">
        <f t="shared" si="50"/>
        <v>42723.25</v>
      </c>
      <c r="O556" s="4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3"/>
        <v>music</v>
      </c>
      <c r="T556" t="str">
        <f t="shared" si="52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48"/>
        <v>224</v>
      </c>
      <c r="G557" t="s">
        <v>20</v>
      </c>
      <c r="H557">
        <v>135</v>
      </c>
      <c r="I557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4">
        <f t="shared" si="50"/>
        <v>41731.208333333336</v>
      </c>
      <c r="O557" s="4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3"/>
        <v>music</v>
      </c>
      <c r="T557" t="str">
        <f t="shared" si="52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48"/>
        <v>240</v>
      </c>
      <c r="G558" t="s">
        <v>20</v>
      </c>
      <c r="H558">
        <v>122</v>
      </c>
      <c r="I55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4">
        <f t="shared" si="50"/>
        <v>40792.208333333336</v>
      </c>
      <c r="O558" s="4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3"/>
        <v>publishing</v>
      </c>
      <c r="T558" t="str">
        <f t="shared" si="52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48"/>
        <v>199</v>
      </c>
      <c r="G559" t="s">
        <v>20</v>
      </c>
      <c r="H559">
        <v>221</v>
      </c>
      <c r="I559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4">
        <f t="shared" si="50"/>
        <v>42279.208333333328</v>
      </c>
      <c r="O559" s="4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3"/>
        <v>film &amp; video</v>
      </c>
      <c r="T559" t="str">
        <f t="shared" si="52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48"/>
        <v>137</v>
      </c>
      <c r="G560" t="s">
        <v>20</v>
      </c>
      <c r="H560">
        <v>126</v>
      </c>
      <c r="I560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4">
        <f t="shared" si="50"/>
        <v>42424.25</v>
      </c>
      <c r="O560" s="4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3"/>
        <v>theater</v>
      </c>
      <c r="T560" t="str">
        <f t="shared" si="52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48"/>
        <v>101</v>
      </c>
      <c r="G561" t="s">
        <v>20</v>
      </c>
      <c r="H561">
        <v>1022</v>
      </c>
      <c r="I561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4">
        <f t="shared" si="50"/>
        <v>42584.208333333328</v>
      </c>
      <c r="O561" s="4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3"/>
        <v>theater</v>
      </c>
      <c r="T561" t="str">
        <f t="shared" si="52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48"/>
        <v>794</v>
      </c>
      <c r="G562" t="s">
        <v>20</v>
      </c>
      <c r="H562">
        <v>3177</v>
      </c>
      <c r="I562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4">
        <f t="shared" si="50"/>
        <v>40865.25</v>
      </c>
      <c r="O562" s="4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3"/>
        <v>film &amp; video</v>
      </c>
      <c r="T562" t="str">
        <f t="shared" si="52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48"/>
        <v>370</v>
      </c>
      <c r="G563" t="s">
        <v>20</v>
      </c>
      <c r="H563">
        <v>198</v>
      </c>
      <c r="I563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4">
        <f t="shared" si="50"/>
        <v>40833.208333333336</v>
      </c>
      <c r="O563" s="4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3"/>
        <v>theater</v>
      </c>
      <c r="T563" t="str">
        <f t="shared" si="52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48"/>
        <v>13</v>
      </c>
      <c r="G564" t="s">
        <v>14</v>
      </c>
      <c r="H564">
        <v>26</v>
      </c>
      <c r="I564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4">
        <f t="shared" si="50"/>
        <v>43536.208333333328</v>
      </c>
      <c r="O564" s="4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3"/>
        <v>music</v>
      </c>
      <c r="T564" t="str">
        <f t="shared" si="52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48"/>
        <v>138</v>
      </c>
      <c r="G565" t="s">
        <v>20</v>
      </c>
      <c r="H565">
        <v>85</v>
      </c>
      <c r="I565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4">
        <f t="shared" si="50"/>
        <v>43417.25</v>
      </c>
      <c r="O565" s="4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3"/>
        <v>film &amp; video</v>
      </c>
      <c r="T565" t="str">
        <f t="shared" si="52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48"/>
        <v>84</v>
      </c>
      <c r="G566" t="s">
        <v>14</v>
      </c>
      <c r="H566">
        <v>1790</v>
      </c>
      <c r="I566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4">
        <f t="shared" si="50"/>
        <v>42078.208333333328</v>
      </c>
      <c r="O566" s="4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3"/>
        <v>theater</v>
      </c>
      <c r="T566" t="str">
        <f t="shared" si="52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48"/>
        <v>205</v>
      </c>
      <c r="G567" t="s">
        <v>20</v>
      </c>
      <c r="H567">
        <v>3596</v>
      </c>
      <c r="I567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4">
        <f t="shared" si="50"/>
        <v>40862.25</v>
      </c>
      <c r="O567" s="4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3"/>
        <v>theater</v>
      </c>
      <c r="T567" t="str">
        <f t="shared" si="52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48"/>
        <v>44</v>
      </c>
      <c r="G568" t="s">
        <v>14</v>
      </c>
      <c r="H568">
        <v>37</v>
      </c>
      <c r="I56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4">
        <f t="shared" si="50"/>
        <v>42424.25</v>
      </c>
      <c r="O568" s="4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3"/>
        <v>music</v>
      </c>
      <c r="T568" t="str">
        <f t="shared" si="52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48"/>
        <v>219</v>
      </c>
      <c r="G569" t="s">
        <v>20</v>
      </c>
      <c r="H569">
        <v>244</v>
      </c>
      <c r="I569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4">
        <f t="shared" si="50"/>
        <v>41830.208333333336</v>
      </c>
      <c r="O569" s="4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3"/>
        <v>music</v>
      </c>
      <c r="T569" t="str">
        <f t="shared" si="52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48"/>
        <v>186</v>
      </c>
      <c r="G570" t="s">
        <v>20</v>
      </c>
      <c r="H570">
        <v>5180</v>
      </c>
      <c r="I570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4">
        <f t="shared" si="50"/>
        <v>40374.208333333336</v>
      </c>
      <c r="O570" s="4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3"/>
        <v>theater</v>
      </c>
      <c r="T570" t="str">
        <f t="shared" si="52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48"/>
        <v>237</v>
      </c>
      <c r="G571" t="s">
        <v>20</v>
      </c>
      <c r="H571">
        <v>589</v>
      </c>
      <c r="I571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4">
        <f t="shared" si="50"/>
        <v>40554.25</v>
      </c>
      <c r="O571" s="4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3"/>
        <v>film &amp; video</v>
      </c>
      <c r="T571" t="str">
        <f t="shared" si="52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48"/>
        <v>306</v>
      </c>
      <c r="G572" t="s">
        <v>20</v>
      </c>
      <c r="H572">
        <v>2725</v>
      </c>
      <c r="I572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4">
        <f t="shared" si="50"/>
        <v>41993.25</v>
      </c>
      <c r="O572" s="4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3"/>
        <v>music</v>
      </c>
      <c r="T572" t="str">
        <f t="shared" si="52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48"/>
        <v>94</v>
      </c>
      <c r="G573" t="s">
        <v>14</v>
      </c>
      <c r="H573">
        <v>35</v>
      </c>
      <c r="I573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4">
        <f t="shared" si="50"/>
        <v>42174.208333333328</v>
      </c>
      <c r="O573" s="4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3"/>
        <v>film &amp; video</v>
      </c>
      <c r="T573" t="str">
        <f t="shared" si="52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48"/>
        <v>54</v>
      </c>
      <c r="G574" t="s">
        <v>74</v>
      </c>
      <c r="H574">
        <v>94</v>
      </c>
      <c r="I574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4">
        <f t="shared" si="50"/>
        <v>42275.208333333328</v>
      </c>
      <c r="O574" s="4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3"/>
        <v>music</v>
      </c>
      <c r="T574" t="str">
        <f t="shared" si="52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48"/>
        <v>112</v>
      </c>
      <c r="G575" t="s">
        <v>20</v>
      </c>
      <c r="H575">
        <v>300</v>
      </c>
      <c r="I575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4">
        <f t="shared" si="50"/>
        <v>41761.208333333336</v>
      </c>
      <c r="O575" s="4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3"/>
        <v>journalism</v>
      </c>
      <c r="T575" t="str">
        <f t="shared" si="52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48"/>
        <v>369</v>
      </c>
      <c r="G576" t="s">
        <v>20</v>
      </c>
      <c r="H576">
        <v>144</v>
      </c>
      <c r="I576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4">
        <f t="shared" si="50"/>
        <v>43806.25</v>
      </c>
      <c r="O576" s="4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3"/>
        <v>food</v>
      </c>
      <c r="T576" t="str">
        <f t="shared" si="52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48"/>
        <v>63</v>
      </c>
      <c r="G577" t="s">
        <v>14</v>
      </c>
      <c r="H577">
        <v>558</v>
      </c>
      <c r="I577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4">
        <f t="shared" si="50"/>
        <v>41779.208333333336</v>
      </c>
      <c r="O577" s="4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3"/>
        <v>theater</v>
      </c>
      <c r="T577" t="str">
        <f t="shared" si="52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48"/>
        <v>65</v>
      </c>
      <c r="G578" t="s">
        <v>14</v>
      </c>
      <c r="H578">
        <v>64</v>
      </c>
      <c r="I578">
        <f t="shared" si="49"/>
        <v>98.41</v>
      </c>
      <c r="J578" t="s">
        <v>21</v>
      </c>
      <c r="K578" t="s">
        <v>22</v>
      </c>
      <c r="L578">
        <v>1509512400</v>
      </c>
      <c r="M578">
        <v>1510984800</v>
      </c>
      <c r="N578" s="4">
        <f t="shared" si="50"/>
        <v>43040.208333333328</v>
      </c>
      <c r="O578" s="4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3"/>
        <v>theater</v>
      </c>
      <c r="T578" t="str">
        <f t="shared" si="52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54">ROUND(E579/D579*100,0)</f>
        <v>19</v>
      </c>
      <c r="G579" t="s">
        <v>74</v>
      </c>
      <c r="H579">
        <v>37</v>
      </c>
      <c r="I579">
        <f t="shared" ref="I579:I642" si="55">IF(H579=0,0,ROUND(E579/H579,2))</f>
        <v>41.78</v>
      </c>
      <c r="J579" t="s">
        <v>21</v>
      </c>
      <c r="K579" t="s">
        <v>22</v>
      </c>
      <c r="L579">
        <v>1299823200</v>
      </c>
      <c r="M579">
        <v>1302066000</v>
      </c>
      <c r="N579" s="4">
        <f t="shared" ref="N579:N642" si="56">(((L579/60)/60/24)+DATE(1970,1,1))</f>
        <v>40613.25</v>
      </c>
      <c r="O579" s="4">
        <f t="shared" ref="O579:O642" si="57">(((M579/60)/60/24)+DATE(1970,1,1))</f>
        <v>40639.208333333336</v>
      </c>
      <c r="P579" t="b">
        <v>0</v>
      </c>
      <c r="Q579" t="b">
        <v>0</v>
      </c>
      <c r="R579" t="s">
        <v>159</v>
      </c>
      <c r="S579" t="str">
        <f t="shared" si="53"/>
        <v>music</v>
      </c>
      <c r="T579" t="str">
        <f t="shared" ref="T579:T642" si="58">RIGHT(R579,LEN(R579)-FIND("/",R579))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54"/>
        <v>17</v>
      </c>
      <c r="G580" t="s">
        <v>14</v>
      </c>
      <c r="H580">
        <v>245</v>
      </c>
      <c r="I580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4">
        <f t="shared" si="56"/>
        <v>40878.25</v>
      </c>
      <c r="O580" s="4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ref="S580:S643" si="59">LEFT(R580,FIND("/",R580)-1)</f>
        <v>film &amp; video</v>
      </c>
      <c r="T580" t="str">
        <f t="shared" si="58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54"/>
        <v>101</v>
      </c>
      <c r="G581" t="s">
        <v>20</v>
      </c>
      <c r="H581">
        <v>87</v>
      </c>
      <c r="I581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4">
        <f t="shared" si="56"/>
        <v>40762.208333333336</v>
      </c>
      <c r="O581" s="4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9"/>
        <v>music</v>
      </c>
      <c r="T581" t="str">
        <f t="shared" si="58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54"/>
        <v>342</v>
      </c>
      <c r="G582" t="s">
        <v>20</v>
      </c>
      <c r="H582">
        <v>3116</v>
      </c>
      <c r="I582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4">
        <f t="shared" si="56"/>
        <v>41696.25</v>
      </c>
      <c r="O582" s="4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9"/>
        <v>theater</v>
      </c>
      <c r="T582" t="str">
        <f t="shared" si="58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54"/>
        <v>64</v>
      </c>
      <c r="G583" t="s">
        <v>14</v>
      </c>
      <c r="H583">
        <v>71</v>
      </c>
      <c r="I583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4">
        <f t="shared" si="56"/>
        <v>40662.208333333336</v>
      </c>
      <c r="O583" s="4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9"/>
        <v>technology</v>
      </c>
      <c r="T583" t="str">
        <f t="shared" si="58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54"/>
        <v>52</v>
      </c>
      <c r="G584" t="s">
        <v>14</v>
      </c>
      <c r="H584">
        <v>42</v>
      </c>
      <c r="I584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4">
        <f t="shared" si="56"/>
        <v>42165.208333333328</v>
      </c>
      <c r="O584" s="4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9"/>
        <v>games</v>
      </c>
      <c r="T584" t="str">
        <f t="shared" si="58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54"/>
        <v>322</v>
      </c>
      <c r="G585" t="s">
        <v>20</v>
      </c>
      <c r="H585">
        <v>909</v>
      </c>
      <c r="I585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4">
        <f t="shared" si="56"/>
        <v>40959.25</v>
      </c>
      <c r="O585" s="4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9"/>
        <v>film &amp; video</v>
      </c>
      <c r="T585" t="str">
        <f t="shared" si="58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54"/>
        <v>120</v>
      </c>
      <c r="G586" t="s">
        <v>20</v>
      </c>
      <c r="H586">
        <v>1613</v>
      </c>
      <c r="I586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4">
        <f t="shared" si="56"/>
        <v>41024.208333333336</v>
      </c>
      <c r="O586" s="4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9"/>
        <v>technology</v>
      </c>
      <c r="T586" t="str">
        <f t="shared" si="58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54"/>
        <v>147</v>
      </c>
      <c r="G587" t="s">
        <v>20</v>
      </c>
      <c r="H587">
        <v>136</v>
      </c>
      <c r="I587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4">
        <f t="shared" si="56"/>
        <v>40255.208333333336</v>
      </c>
      <c r="O587" s="4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9"/>
        <v>publishing</v>
      </c>
      <c r="T587" t="str">
        <f t="shared" si="58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54"/>
        <v>951</v>
      </c>
      <c r="G588" t="s">
        <v>20</v>
      </c>
      <c r="H588">
        <v>130</v>
      </c>
      <c r="I58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4">
        <f t="shared" si="56"/>
        <v>40499.25</v>
      </c>
      <c r="O588" s="4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9"/>
        <v>music</v>
      </c>
      <c r="T588" t="str">
        <f t="shared" si="58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54"/>
        <v>73</v>
      </c>
      <c r="G589" t="s">
        <v>14</v>
      </c>
      <c r="H589">
        <v>156</v>
      </c>
      <c r="I589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4">
        <f t="shared" si="56"/>
        <v>43484.25</v>
      </c>
      <c r="O589" s="4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9"/>
        <v>food</v>
      </c>
      <c r="T589" t="str">
        <f t="shared" si="58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54"/>
        <v>79</v>
      </c>
      <c r="G590" t="s">
        <v>14</v>
      </c>
      <c r="H590">
        <v>1368</v>
      </c>
      <c r="I590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4">
        <f t="shared" si="56"/>
        <v>40262.208333333336</v>
      </c>
      <c r="O590" s="4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9"/>
        <v>theater</v>
      </c>
      <c r="T590" t="str">
        <f t="shared" si="58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54"/>
        <v>65</v>
      </c>
      <c r="G591" t="s">
        <v>14</v>
      </c>
      <c r="H591">
        <v>102</v>
      </c>
      <c r="I591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4">
        <f t="shared" si="56"/>
        <v>42190.208333333328</v>
      </c>
      <c r="O591" s="4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9"/>
        <v>film &amp; video</v>
      </c>
      <c r="T591" t="str">
        <f t="shared" si="58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54"/>
        <v>82</v>
      </c>
      <c r="G592" t="s">
        <v>14</v>
      </c>
      <c r="H592">
        <v>86</v>
      </c>
      <c r="I592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4">
        <f t="shared" si="56"/>
        <v>41994.25</v>
      </c>
      <c r="O592" s="4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9"/>
        <v>publishing</v>
      </c>
      <c r="T592" t="str">
        <f t="shared" si="58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54"/>
        <v>1038</v>
      </c>
      <c r="G593" t="s">
        <v>20</v>
      </c>
      <c r="H593">
        <v>102</v>
      </c>
      <c r="I593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4">
        <f t="shared" si="56"/>
        <v>40373.208333333336</v>
      </c>
      <c r="O593" s="4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9"/>
        <v>games</v>
      </c>
      <c r="T593" t="str">
        <f t="shared" si="58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54"/>
        <v>13</v>
      </c>
      <c r="G594" t="s">
        <v>14</v>
      </c>
      <c r="H594">
        <v>253</v>
      </c>
      <c r="I594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4">
        <f t="shared" si="56"/>
        <v>41789.208333333336</v>
      </c>
      <c r="O594" s="4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9"/>
        <v>theater</v>
      </c>
      <c r="T594" t="str">
        <f t="shared" si="58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54"/>
        <v>155</v>
      </c>
      <c r="G595" t="s">
        <v>20</v>
      </c>
      <c r="H595">
        <v>4006</v>
      </c>
      <c r="I595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4">
        <f t="shared" si="56"/>
        <v>41724.208333333336</v>
      </c>
      <c r="O595" s="4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9"/>
        <v>film &amp; video</v>
      </c>
      <c r="T595" t="str">
        <f t="shared" si="58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54"/>
        <v>7</v>
      </c>
      <c r="G596" t="s">
        <v>14</v>
      </c>
      <c r="H596">
        <v>157</v>
      </c>
      <c r="I596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4">
        <f t="shared" si="56"/>
        <v>42548.208333333328</v>
      </c>
      <c r="O596" s="4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9"/>
        <v>theater</v>
      </c>
      <c r="T596" t="str">
        <f t="shared" si="58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54"/>
        <v>209</v>
      </c>
      <c r="G597" t="s">
        <v>20</v>
      </c>
      <c r="H597">
        <v>1629</v>
      </c>
      <c r="I597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4">
        <f t="shared" si="56"/>
        <v>40253.208333333336</v>
      </c>
      <c r="O597" s="4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9"/>
        <v>theater</v>
      </c>
      <c r="T597" t="str">
        <f t="shared" si="58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54"/>
        <v>100</v>
      </c>
      <c r="G598" t="s">
        <v>14</v>
      </c>
      <c r="H598">
        <v>183</v>
      </c>
      <c r="I59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4">
        <f t="shared" si="56"/>
        <v>42434.25</v>
      </c>
      <c r="O598" s="4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9"/>
        <v>film &amp; video</v>
      </c>
      <c r="T598" t="str">
        <f t="shared" si="58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54"/>
        <v>202</v>
      </c>
      <c r="G599" t="s">
        <v>20</v>
      </c>
      <c r="H599">
        <v>2188</v>
      </c>
      <c r="I599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4">
        <f t="shared" si="56"/>
        <v>43786.25</v>
      </c>
      <c r="O599" s="4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9"/>
        <v>theater</v>
      </c>
      <c r="T599" t="str">
        <f t="shared" si="58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54"/>
        <v>162</v>
      </c>
      <c r="G600" t="s">
        <v>20</v>
      </c>
      <c r="H600">
        <v>2409</v>
      </c>
      <c r="I600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4">
        <f t="shared" si="56"/>
        <v>40344.208333333336</v>
      </c>
      <c r="O600" s="4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9"/>
        <v>music</v>
      </c>
      <c r="T600" t="str">
        <f t="shared" si="58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54"/>
        <v>4</v>
      </c>
      <c r="G601" t="s">
        <v>14</v>
      </c>
      <c r="H601">
        <v>82</v>
      </c>
      <c r="I601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4">
        <f t="shared" si="56"/>
        <v>42047.25</v>
      </c>
      <c r="O601" s="4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9"/>
        <v>film &amp; video</v>
      </c>
      <c r="T601" t="str">
        <f t="shared" si="58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54"/>
        <v>5</v>
      </c>
      <c r="G602" t="s">
        <v>14</v>
      </c>
      <c r="H602">
        <v>1</v>
      </c>
      <c r="I602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4">
        <f t="shared" si="56"/>
        <v>41485.208333333336</v>
      </c>
      <c r="O602" s="4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9"/>
        <v>food</v>
      </c>
      <c r="T602" t="str">
        <f t="shared" si="58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54"/>
        <v>207</v>
      </c>
      <c r="G603" t="s">
        <v>20</v>
      </c>
      <c r="H603">
        <v>194</v>
      </c>
      <c r="I603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4">
        <f t="shared" si="56"/>
        <v>41789.208333333336</v>
      </c>
      <c r="O603" s="4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9"/>
        <v>technology</v>
      </c>
      <c r="T603" t="str">
        <f t="shared" si="58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54"/>
        <v>128</v>
      </c>
      <c r="G604" t="s">
        <v>20</v>
      </c>
      <c r="H604">
        <v>1140</v>
      </c>
      <c r="I604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4">
        <f t="shared" si="56"/>
        <v>42160.208333333328</v>
      </c>
      <c r="O604" s="4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9"/>
        <v>theater</v>
      </c>
      <c r="T604" t="str">
        <f t="shared" si="58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54"/>
        <v>120</v>
      </c>
      <c r="G605" t="s">
        <v>20</v>
      </c>
      <c r="H605">
        <v>102</v>
      </c>
      <c r="I605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4">
        <f t="shared" si="56"/>
        <v>43573.208333333328</v>
      </c>
      <c r="O605" s="4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9"/>
        <v>theater</v>
      </c>
      <c r="T605" t="str">
        <f t="shared" si="58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54"/>
        <v>171</v>
      </c>
      <c r="G606" t="s">
        <v>20</v>
      </c>
      <c r="H606">
        <v>2857</v>
      </c>
      <c r="I606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4">
        <f t="shared" si="56"/>
        <v>40565.25</v>
      </c>
      <c r="O606" s="4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9"/>
        <v>theater</v>
      </c>
      <c r="T606" t="str">
        <f t="shared" si="58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54"/>
        <v>187</v>
      </c>
      <c r="G607" t="s">
        <v>20</v>
      </c>
      <c r="H607">
        <v>107</v>
      </c>
      <c r="I607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4">
        <f t="shared" si="56"/>
        <v>42280.208333333328</v>
      </c>
      <c r="O607" s="4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9"/>
        <v>publishing</v>
      </c>
      <c r="T607" t="str">
        <f t="shared" si="58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54"/>
        <v>188</v>
      </c>
      <c r="G608" t="s">
        <v>20</v>
      </c>
      <c r="H608">
        <v>160</v>
      </c>
      <c r="I60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4">
        <f t="shared" si="56"/>
        <v>42436.25</v>
      </c>
      <c r="O608" s="4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9"/>
        <v>music</v>
      </c>
      <c r="T608" t="str">
        <f t="shared" si="58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54"/>
        <v>131</v>
      </c>
      <c r="G609" t="s">
        <v>20</v>
      </c>
      <c r="H609">
        <v>2230</v>
      </c>
      <c r="I609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4">
        <f t="shared" si="56"/>
        <v>41721.208333333336</v>
      </c>
      <c r="O609" s="4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9"/>
        <v>food</v>
      </c>
      <c r="T609" t="str">
        <f t="shared" si="58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54"/>
        <v>284</v>
      </c>
      <c r="G610" t="s">
        <v>20</v>
      </c>
      <c r="H610">
        <v>316</v>
      </c>
      <c r="I610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4">
        <f t="shared" si="56"/>
        <v>43530.25</v>
      </c>
      <c r="O610" s="4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9"/>
        <v>music</v>
      </c>
      <c r="T610" t="str">
        <f t="shared" si="58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54"/>
        <v>120</v>
      </c>
      <c r="G611" t="s">
        <v>20</v>
      </c>
      <c r="H611">
        <v>117</v>
      </c>
      <c r="I611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4">
        <f t="shared" si="56"/>
        <v>43481.25</v>
      </c>
      <c r="O611" s="4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9"/>
        <v>film &amp; video</v>
      </c>
      <c r="T611" t="str">
        <f t="shared" si="58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54"/>
        <v>419</v>
      </c>
      <c r="G612" t="s">
        <v>20</v>
      </c>
      <c r="H612">
        <v>6406</v>
      </c>
      <c r="I612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4">
        <f t="shared" si="56"/>
        <v>41259.25</v>
      </c>
      <c r="O612" s="4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9"/>
        <v>theater</v>
      </c>
      <c r="T612" t="str">
        <f t="shared" si="58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54"/>
        <v>14</v>
      </c>
      <c r="G613" t="s">
        <v>74</v>
      </c>
      <c r="H613">
        <v>15</v>
      </c>
      <c r="I613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4">
        <f t="shared" si="56"/>
        <v>41480.208333333336</v>
      </c>
      <c r="O613" s="4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9"/>
        <v>theater</v>
      </c>
      <c r="T613" t="str">
        <f t="shared" si="58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54"/>
        <v>139</v>
      </c>
      <c r="G614" t="s">
        <v>20</v>
      </c>
      <c r="H614">
        <v>192</v>
      </c>
      <c r="I614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4">
        <f t="shared" si="56"/>
        <v>40474.208333333336</v>
      </c>
      <c r="O614" s="4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9"/>
        <v>music</v>
      </c>
      <c r="T614" t="str">
        <f t="shared" si="58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54"/>
        <v>174</v>
      </c>
      <c r="G615" t="s">
        <v>20</v>
      </c>
      <c r="H615">
        <v>26</v>
      </c>
      <c r="I615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4">
        <f t="shared" si="56"/>
        <v>42973.208333333328</v>
      </c>
      <c r="O615" s="4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9"/>
        <v>theater</v>
      </c>
      <c r="T615" t="str">
        <f t="shared" si="58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54"/>
        <v>155</v>
      </c>
      <c r="G616" t="s">
        <v>20</v>
      </c>
      <c r="H616">
        <v>723</v>
      </c>
      <c r="I616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4">
        <f t="shared" si="56"/>
        <v>42746.25</v>
      </c>
      <c r="O616" s="4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9"/>
        <v>theater</v>
      </c>
      <c r="T616" t="str">
        <f t="shared" si="58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54"/>
        <v>170</v>
      </c>
      <c r="G617" t="s">
        <v>20</v>
      </c>
      <c r="H617">
        <v>170</v>
      </c>
      <c r="I617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4">
        <f t="shared" si="56"/>
        <v>42489.208333333328</v>
      </c>
      <c r="O617" s="4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9"/>
        <v>theater</v>
      </c>
      <c r="T617" t="str">
        <f t="shared" si="58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54"/>
        <v>190</v>
      </c>
      <c r="G618" t="s">
        <v>20</v>
      </c>
      <c r="H618">
        <v>238</v>
      </c>
      <c r="I61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4">
        <f t="shared" si="56"/>
        <v>41537.208333333336</v>
      </c>
      <c r="O618" s="4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9"/>
        <v>music</v>
      </c>
      <c r="T618" t="str">
        <f t="shared" si="58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54"/>
        <v>250</v>
      </c>
      <c r="G619" t="s">
        <v>20</v>
      </c>
      <c r="H619">
        <v>55</v>
      </c>
      <c r="I619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4">
        <f t="shared" si="56"/>
        <v>41794.208333333336</v>
      </c>
      <c r="O619" s="4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9"/>
        <v>theater</v>
      </c>
      <c r="T619" t="str">
        <f t="shared" si="58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54"/>
        <v>49</v>
      </c>
      <c r="G620" t="s">
        <v>14</v>
      </c>
      <c r="H620">
        <v>1198</v>
      </c>
      <c r="I620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4">
        <f t="shared" si="56"/>
        <v>41396.208333333336</v>
      </c>
      <c r="O620" s="4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9"/>
        <v>publishing</v>
      </c>
      <c r="T620" t="str">
        <f t="shared" si="58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54"/>
        <v>28</v>
      </c>
      <c r="G621" t="s">
        <v>14</v>
      </c>
      <c r="H621">
        <v>648</v>
      </c>
      <c r="I621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4">
        <f t="shared" si="56"/>
        <v>40669.208333333336</v>
      </c>
      <c r="O621" s="4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9"/>
        <v>theater</v>
      </c>
      <c r="T621" t="str">
        <f t="shared" si="58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54"/>
        <v>268</v>
      </c>
      <c r="G622" t="s">
        <v>20</v>
      </c>
      <c r="H622">
        <v>128</v>
      </c>
      <c r="I622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4">
        <f t="shared" si="56"/>
        <v>42559.208333333328</v>
      </c>
      <c r="O622" s="4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9"/>
        <v>photography</v>
      </c>
      <c r="T622" t="str">
        <f t="shared" si="58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54"/>
        <v>620</v>
      </c>
      <c r="G623" t="s">
        <v>20</v>
      </c>
      <c r="H623">
        <v>2144</v>
      </c>
      <c r="I623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4">
        <f t="shared" si="56"/>
        <v>42626.208333333328</v>
      </c>
      <c r="O623" s="4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9"/>
        <v>theater</v>
      </c>
      <c r="T623" t="str">
        <f t="shared" si="58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54"/>
        <v>3</v>
      </c>
      <c r="G624" t="s">
        <v>14</v>
      </c>
      <c r="H624">
        <v>64</v>
      </c>
      <c r="I624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4">
        <f t="shared" si="56"/>
        <v>43205.208333333328</v>
      </c>
      <c r="O624" s="4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9"/>
        <v>music</v>
      </c>
      <c r="T624" t="str">
        <f t="shared" si="58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54"/>
        <v>160</v>
      </c>
      <c r="G625" t="s">
        <v>20</v>
      </c>
      <c r="H625">
        <v>2693</v>
      </c>
      <c r="I625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4">
        <f t="shared" si="56"/>
        <v>42201.208333333328</v>
      </c>
      <c r="O625" s="4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9"/>
        <v>theater</v>
      </c>
      <c r="T625" t="str">
        <f t="shared" si="58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54"/>
        <v>279</v>
      </c>
      <c r="G626" t="s">
        <v>20</v>
      </c>
      <c r="H626">
        <v>432</v>
      </c>
      <c r="I626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4">
        <f t="shared" si="56"/>
        <v>42029.25</v>
      </c>
      <c r="O626" s="4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9"/>
        <v>photography</v>
      </c>
      <c r="T626" t="str">
        <f t="shared" si="58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54"/>
        <v>77</v>
      </c>
      <c r="G627" t="s">
        <v>14</v>
      </c>
      <c r="H627">
        <v>62</v>
      </c>
      <c r="I627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4">
        <f t="shared" si="56"/>
        <v>43857.25</v>
      </c>
      <c r="O627" s="4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9"/>
        <v>theater</v>
      </c>
      <c r="T627" t="str">
        <f t="shared" si="58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54"/>
        <v>206</v>
      </c>
      <c r="G628" t="s">
        <v>20</v>
      </c>
      <c r="H628">
        <v>189</v>
      </c>
      <c r="I62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4">
        <f t="shared" si="56"/>
        <v>40449.208333333336</v>
      </c>
      <c r="O628" s="4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9"/>
        <v>theater</v>
      </c>
      <c r="T628" t="str">
        <f t="shared" si="58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54"/>
        <v>694</v>
      </c>
      <c r="G629" t="s">
        <v>20</v>
      </c>
      <c r="H629">
        <v>154</v>
      </c>
      <c r="I629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4">
        <f t="shared" si="56"/>
        <v>40345.208333333336</v>
      </c>
      <c r="O629" s="4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9"/>
        <v>food</v>
      </c>
      <c r="T629" t="str">
        <f t="shared" si="58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54"/>
        <v>152</v>
      </c>
      <c r="G630" t="s">
        <v>20</v>
      </c>
      <c r="H630">
        <v>96</v>
      </c>
      <c r="I630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4">
        <f t="shared" si="56"/>
        <v>40455.208333333336</v>
      </c>
      <c r="O630" s="4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9"/>
        <v>music</v>
      </c>
      <c r="T630" t="str">
        <f t="shared" si="58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54"/>
        <v>65</v>
      </c>
      <c r="G631" t="s">
        <v>14</v>
      </c>
      <c r="H631">
        <v>750</v>
      </c>
      <c r="I631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4">
        <f t="shared" si="56"/>
        <v>42557.208333333328</v>
      </c>
      <c r="O631" s="4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9"/>
        <v>theater</v>
      </c>
      <c r="T631" t="str">
        <f t="shared" si="58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54"/>
        <v>63</v>
      </c>
      <c r="G632" t="s">
        <v>74</v>
      </c>
      <c r="H632">
        <v>87</v>
      </c>
      <c r="I632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4">
        <f t="shared" si="56"/>
        <v>43586.208333333328</v>
      </c>
      <c r="O632" s="4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9"/>
        <v>theater</v>
      </c>
      <c r="T632" t="str">
        <f t="shared" si="58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54"/>
        <v>310</v>
      </c>
      <c r="G633" t="s">
        <v>20</v>
      </c>
      <c r="H633">
        <v>3063</v>
      </c>
      <c r="I633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4">
        <f t="shared" si="56"/>
        <v>43550.208333333328</v>
      </c>
      <c r="O633" s="4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9"/>
        <v>theater</v>
      </c>
      <c r="T633" t="str">
        <f t="shared" si="58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54"/>
        <v>43</v>
      </c>
      <c r="G634" t="s">
        <v>47</v>
      </c>
      <c r="H634">
        <v>278</v>
      </c>
      <c r="I634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4">
        <f t="shared" si="56"/>
        <v>41945.208333333336</v>
      </c>
      <c r="O634" s="4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9"/>
        <v>theater</v>
      </c>
      <c r="T634" t="str">
        <f t="shared" si="58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54"/>
        <v>83</v>
      </c>
      <c r="G635" t="s">
        <v>14</v>
      </c>
      <c r="H635">
        <v>105</v>
      </c>
      <c r="I635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4">
        <f t="shared" si="56"/>
        <v>42315.25</v>
      </c>
      <c r="O635" s="4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9"/>
        <v>film &amp; video</v>
      </c>
      <c r="T635" t="str">
        <f t="shared" si="58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54"/>
        <v>79</v>
      </c>
      <c r="G636" t="s">
        <v>74</v>
      </c>
      <c r="H636">
        <v>1658</v>
      </c>
      <c r="I636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4">
        <f t="shared" si="56"/>
        <v>42819.208333333328</v>
      </c>
      <c r="O636" s="4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9"/>
        <v>film &amp; video</v>
      </c>
      <c r="T636" t="str">
        <f t="shared" si="58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54"/>
        <v>114</v>
      </c>
      <c r="G637" t="s">
        <v>20</v>
      </c>
      <c r="H637">
        <v>2266</v>
      </c>
      <c r="I637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4">
        <f t="shared" si="56"/>
        <v>41314.25</v>
      </c>
      <c r="O637" s="4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9"/>
        <v>film &amp; video</v>
      </c>
      <c r="T637" t="str">
        <f t="shared" si="58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54"/>
        <v>65</v>
      </c>
      <c r="G638" t="s">
        <v>14</v>
      </c>
      <c r="H638">
        <v>2604</v>
      </c>
      <c r="I63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4">
        <f t="shared" si="56"/>
        <v>40926.25</v>
      </c>
      <c r="O638" s="4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9"/>
        <v>film &amp; video</v>
      </c>
      <c r="T638" t="str">
        <f t="shared" si="58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54"/>
        <v>79</v>
      </c>
      <c r="G639" t="s">
        <v>14</v>
      </c>
      <c r="H639">
        <v>65</v>
      </c>
      <c r="I639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4">
        <f t="shared" si="56"/>
        <v>42688.25</v>
      </c>
      <c r="O639" s="4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9"/>
        <v>theater</v>
      </c>
      <c r="T639" t="str">
        <f t="shared" si="58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54"/>
        <v>11</v>
      </c>
      <c r="G640" t="s">
        <v>14</v>
      </c>
      <c r="H640">
        <v>94</v>
      </c>
      <c r="I640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4">
        <f t="shared" si="56"/>
        <v>40386.208333333336</v>
      </c>
      <c r="O640" s="4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9"/>
        <v>theater</v>
      </c>
      <c r="T640" t="str">
        <f t="shared" si="58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54"/>
        <v>56</v>
      </c>
      <c r="G641" t="s">
        <v>47</v>
      </c>
      <c r="H641">
        <v>45</v>
      </c>
      <c r="I641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4">
        <f t="shared" si="56"/>
        <v>43309.208333333328</v>
      </c>
      <c r="O641" s="4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9"/>
        <v>film &amp; video</v>
      </c>
      <c r="T641" t="str">
        <f t="shared" si="58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54"/>
        <v>17</v>
      </c>
      <c r="G642" t="s">
        <v>14</v>
      </c>
      <c r="H642">
        <v>257</v>
      </c>
      <c r="I642">
        <f t="shared" si="55"/>
        <v>76.92</v>
      </c>
      <c r="J642" t="s">
        <v>21</v>
      </c>
      <c r="K642" t="s">
        <v>22</v>
      </c>
      <c r="L642">
        <v>1453096800</v>
      </c>
      <c r="M642">
        <v>1453356000</v>
      </c>
      <c r="N642" s="4">
        <f t="shared" si="56"/>
        <v>42387.25</v>
      </c>
      <c r="O642" s="4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9"/>
        <v>theater</v>
      </c>
      <c r="T642" t="str">
        <f t="shared" si="58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60">ROUND(E643/D643*100,0)</f>
        <v>120</v>
      </c>
      <c r="G643" t="s">
        <v>20</v>
      </c>
      <c r="H643">
        <v>194</v>
      </c>
      <c r="I643">
        <f t="shared" ref="I643:I706" si="61">IF(H643=0,0,ROUND(E643/H643,2))</f>
        <v>58.13</v>
      </c>
      <c r="J643" t="s">
        <v>98</v>
      </c>
      <c r="K643" t="s">
        <v>99</v>
      </c>
      <c r="L643">
        <v>1487570400</v>
      </c>
      <c r="M643">
        <v>1489986000</v>
      </c>
      <c r="N643" s="4">
        <f t="shared" ref="N643:N706" si="62">(((L643/60)/60/24)+DATE(1970,1,1))</f>
        <v>42786.25</v>
      </c>
      <c r="O643" s="4">
        <f t="shared" ref="O643:O706" si="63">(((M643/60)/60/24)+DATE(1970,1,1))</f>
        <v>42814.208333333328</v>
      </c>
      <c r="P643" t="b">
        <v>0</v>
      </c>
      <c r="Q643" t="b">
        <v>0</v>
      </c>
      <c r="R643" t="s">
        <v>33</v>
      </c>
      <c r="S643" t="str">
        <f t="shared" si="59"/>
        <v>theater</v>
      </c>
      <c r="T643" t="str">
        <f t="shared" ref="T643:T706" si="64">RIGHT(R643,LEN(R643)-FIND("/",R643))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60"/>
        <v>145</v>
      </c>
      <c r="G644" t="s">
        <v>20</v>
      </c>
      <c r="H644">
        <v>129</v>
      </c>
      <c r="I644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4">
        <f t="shared" si="62"/>
        <v>43451.25</v>
      </c>
      <c r="O644" s="4">
        <f t="shared" si="63"/>
        <v>43460.25</v>
      </c>
      <c r="P644" t="b">
        <v>0</v>
      </c>
      <c r="Q644" t="b">
        <v>0</v>
      </c>
      <c r="R644" t="s">
        <v>65</v>
      </c>
      <c r="S644" t="str">
        <f t="shared" ref="S644:S707" si="65">LEFT(R644,FIND("/",R644)-1)</f>
        <v>technology</v>
      </c>
      <c r="T644" t="str">
        <f t="shared" si="64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60"/>
        <v>221</v>
      </c>
      <c r="G645" t="s">
        <v>20</v>
      </c>
      <c r="H645">
        <v>375</v>
      </c>
      <c r="I645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4">
        <f t="shared" si="62"/>
        <v>42795.25</v>
      </c>
      <c r="O645" s="4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5"/>
        <v>theater</v>
      </c>
      <c r="T645" t="str">
        <f t="shared" si="64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60"/>
        <v>48</v>
      </c>
      <c r="G646" t="s">
        <v>14</v>
      </c>
      <c r="H646">
        <v>2928</v>
      </c>
      <c r="I646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4">
        <f t="shared" si="62"/>
        <v>43452.25</v>
      </c>
      <c r="O646" s="4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5"/>
        <v>theater</v>
      </c>
      <c r="T646" t="str">
        <f t="shared" si="64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60"/>
        <v>93</v>
      </c>
      <c r="G647" t="s">
        <v>14</v>
      </c>
      <c r="H647">
        <v>4697</v>
      </c>
      <c r="I647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4">
        <f t="shared" si="62"/>
        <v>43369.208333333328</v>
      </c>
      <c r="O647" s="4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5"/>
        <v>music</v>
      </c>
      <c r="T647" t="str">
        <f t="shared" si="64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60"/>
        <v>89</v>
      </c>
      <c r="G648" t="s">
        <v>14</v>
      </c>
      <c r="H648">
        <v>2915</v>
      </c>
      <c r="I64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4">
        <f t="shared" si="62"/>
        <v>41346.208333333336</v>
      </c>
      <c r="O648" s="4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5"/>
        <v>games</v>
      </c>
      <c r="T648" t="str">
        <f t="shared" si="64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60"/>
        <v>41</v>
      </c>
      <c r="G649" t="s">
        <v>14</v>
      </c>
      <c r="H649">
        <v>18</v>
      </c>
      <c r="I649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4">
        <f t="shared" si="62"/>
        <v>43199.208333333328</v>
      </c>
      <c r="O649" s="4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5"/>
        <v>publishing</v>
      </c>
      <c r="T649" t="str">
        <f t="shared" si="64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60"/>
        <v>63</v>
      </c>
      <c r="G650" t="s">
        <v>74</v>
      </c>
      <c r="H650">
        <v>723</v>
      </c>
      <c r="I650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4">
        <f t="shared" si="62"/>
        <v>42922.208333333328</v>
      </c>
      <c r="O650" s="4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5"/>
        <v>food</v>
      </c>
      <c r="T650" t="str">
        <f t="shared" si="64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60"/>
        <v>48</v>
      </c>
      <c r="G651" t="s">
        <v>14</v>
      </c>
      <c r="H651">
        <v>602</v>
      </c>
      <c r="I651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4">
        <f t="shared" si="62"/>
        <v>40471.208333333336</v>
      </c>
      <c r="O651" s="4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5"/>
        <v>theater</v>
      </c>
      <c r="T651" t="str">
        <f t="shared" si="64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60"/>
        <v>2</v>
      </c>
      <c r="G652" t="s">
        <v>14</v>
      </c>
      <c r="H652">
        <v>1</v>
      </c>
      <c r="I652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4">
        <f t="shared" si="62"/>
        <v>41828.208333333336</v>
      </c>
      <c r="O652" s="4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5"/>
        <v>music</v>
      </c>
      <c r="T652" t="str">
        <f t="shared" si="64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60"/>
        <v>88</v>
      </c>
      <c r="G653" t="s">
        <v>14</v>
      </c>
      <c r="H653">
        <v>3868</v>
      </c>
      <c r="I653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4">
        <f t="shared" si="62"/>
        <v>41692.25</v>
      </c>
      <c r="O653" s="4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5"/>
        <v>film &amp; video</v>
      </c>
      <c r="T653" t="str">
        <f t="shared" si="64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60"/>
        <v>127</v>
      </c>
      <c r="G654" t="s">
        <v>20</v>
      </c>
      <c r="H654">
        <v>409</v>
      </c>
      <c r="I654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4">
        <f t="shared" si="62"/>
        <v>42587.208333333328</v>
      </c>
      <c r="O654" s="4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5"/>
        <v>technology</v>
      </c>
      <c r="T654" t="str">
        <f t="shared" si="64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60"/>
        <v>2339</v>
      </c>
      <c r="G655" t="s">
        <v>20</v>
      </c>
      <c r="H655">
        <v>234</v>
      </c>
      <c r="I655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4">
        <f t="shared" si="62"/>
        <v>42468.208333333328</v>
      </c>
      <c r="O655" s="4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5"/>
        <v>technology</v>
      </c>
      <c r="T655" t="str">
        <f t="shared" si="64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60"/>
        <v>508</v>
      </c>
      <c r="G656" t="s">
        <v>20</v>
      </c>
      <c r="H656">
        <v>3016</v>
      </c>
      <c r="I656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4">
        <f t="shared" si="62"/>
        <v>42240.208333333328</v>
      </c>
      <c r="O656" s="4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5"/>
        <v>music</v>
      </c>
      <c r="T656" t="str">
        <f t="shared" si="64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60"/>
        <v>191</v>
      </c>
      <c r="G657" t="s">
        <v>20</v>
      </c>
      <c r="H657">
        <v>264</v>
      </c>
      <c r="I657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4">
        <f t="shared" si="62"/>
        <v>42796.25</v>
      </c>
      <c r="O657" s="4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5"/>
        <v>photography</v>
      </c>
      <c r="T657" t="str">
        <f t="shared" si="64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60"/>
        <v>42</v>
      </c>
      <c r="G658" t="s">
        <v>14</v>
      </c>
      <c r="H658">
        <v>504</v>
      </c>
      <c r="I65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4">
        <f t="shared" si="62"/>
        <v>43097.25</v>
      </c>
      <c r="O658" s="4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5"/>
        <v>food</v>
      </c>
      <c r="T658" t="str">
        <f t="shared" si="64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60"/>
        <v>8</v>
      </c>
      <c r="G659" t="s">
        <v>14</v>
      </c>
      <c r="H659">
        <v>14</v>
      </c>
      <c r="I659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4">
        <f t="shared" si="62"/>
        <v>43096.25</v>
      </c>
      <c r="O659" s="4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5"/>
        <v>film &amp; video</v>
      </c>
      <c r="T659" t="str">
        <f t="shared" si="64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60"/>
        <v>60</v>
      </c>
      <c r="G660" t="s">
        <v>74</v>
      </c>
      <c r="H660">
        <v>390</v>
      </c>
      <c r="I660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4">
        <f t="shared" si="62"/>
        <v>42246.208333333328</v>
      </c>
      <c r="O660" s="4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5"/>
        <v>music</v>
      </c>
      <c r="T660" t="str">
        <f t="shared" si="64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60"/>
        <v>47</v>
      </c>
      <c r="G661" t="s">
        <v>14</v>
      </c>
      <c r="H661">
        <v>750</v>
      </c>
      <c r="I661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4">
        <f t="shared" si="62"/>
        <v>40570.25</v>
      </c>
      <c r="O661" s="4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5"/>
        <v>film &amp; video</v>
      </c>
      <c r="T661" t="str">
        <f t="shared" si="64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60"/>
        <v>82</v>
      </c>
      <c r="G662" t="s">
        <v>14</v>
      </c>
      <c r="H662">
        <v>77</v>
      </c>
      <c r="I662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4">
        <f t="shared" si="62"/>
        <v>42237.208333333328</v>
      </c>
      <c r="O662" s="4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5"/>
        <v>theater</v>
      </c>
      <c r="T662" t="str">
        <f t="shared" si="64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60"/>
        <v>54</v>
      </c>
      <c r="G663" t="s">
        <v>14</v>
      </c>
      <c r="H663">
        <v>752</v>
      </c>
      <c r="I663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4">
        <f t="shared" si="62"/>
        <v>40996.208333333336</v>
      </c>
      <c r="O663" s="4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5"/>
        <v>music</v>
      </c>
      <c r="T663" t="str">
        <f t="shared" si="64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60"/>
        <v>98</v>
      </c>
      <c r="G664" t="s">
        <v>14</v>
      </c>
      <c r="H664">
        <v>131</v>
      </c>
      <c r="I664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4">
        <f t="shared" si="62"/>
        <v>43443.25</v>
      </c>
      <c r="O664" s="4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5"/>
        <v>theater</v>
      </c>
      <c r="T664" t="str">
        <f t="shared" si="64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60"/>
        <v>77</v>
      </c>
      <c r="G665" t="s">
        <v>14</v>
      </c>
      <c r="H665">
        <v>87</v>
      </c>
      <c r="I665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4">
        <f t="shared" si="62"/>
        <v>40458.208333333336</v>
      </c>
      <c r="O665" s="4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5"/>
        <v>theater</v>
      </c>
      <c r="T665" t="str">
        <f t="shared" si="64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60"/>
        <v>33</v>
      </c>
      <c r="G666" t="s">
        <v>14</v>
      </c>
      <c r="H666">
        <v>1063</v>
      </c>
      <c r="I666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4">
        <f t="shared" si="62"/>
        <v>40959.25</v>
      </c>
      <c r="O666" s="4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5"/>
        <v>music</v>
      </c>
      <c r="T666" t="str">
        <f t="shared" si="64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60"/>
        <v>240</v>
      </c>
      <c r="G667" t="s">
        <v>20</v>
      </c>
      <c r="H667">
        <v>272</v>
      </c>
      <c r="I667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4">
        <f t="shared" si="62"/>
        <v>40733.208333333336</v>
      </c>
      <c r="O667" s="4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5"/>
        <v>film &amp; video</v>
      </c>
      <c r="T667" t="str">
        <f t="shared" si="64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60"/>
        <v>64</v>
      </c>
      <c r="G668" t="s">
        <v>74</v>
      </c>
      <c r="H668">
        <v>25</v>
      </c>
      <c r="I66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4">
        <f t="shared" si="62"/>
        <v>41516.208333333336</v>
      </c>
      <c r="O668" s="4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5"/>
        <v>theater</v>
      </c>
      <c r="T668" t="str">
        <f t="shared" si="64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60"/>
        <v>176</v>
      </c>
      <c r="G669" t="s">
        <v>20</v>
      </c>
      <c r="H669">
        <v>419</v>
      </c>
      <c r="I669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4">
        <f t="shared" si="62"/>
        <v>41892.208333333336</v>
      </c>
      <c r="O669" s="4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5"/>
        <v>journalism</v>
      </c>
      <c r="T669" t="str">
        <f t="shared" si="64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60"/>
        <v>20</v>
      </c>
      <c r="G670" t="s">
        <v>14</v>
      </c>
      <c r="H670">
        <v>76</v>
      </c>
      <c r="I670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4">
        <f t="shared" si="62"/>
        <v>41122.208333333336</v>
      </c>
      <c r="O670" s="4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5"/>
        <v>theater</v>
      </c>
      <c r="T670" t="str">
        <f t="shared" si="64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60"/>
        <v>359</v>
      </c>
      <c r="G671" t="s">
        <v>20</v>
      </c>
      <c r="H671">
        <v>1621</v>
      </c>
      <c r="I671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4">
        <f t="shared" si="62"/>
        <v>42912.208333333328</v>
      </c>
      <c r="O671" s="4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5"/>
        <v>theater</v>
      </c>
      <c r="T671" t="str">
        <f t="shared" si="64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60"/>
        <v>469</v>
      </c>
      <c r="G672" t="s">
        <v>20</v>
      </c>
      <c r="H672">
        <v>1101</v>
      </c>
      <c r="I672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4">
        <f t="shared" si="62"/>
        <v>42425.25</v>
      </c>
      <c r="O672" s="4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5"/>
        <v>music</v>
      </c>
      <c r="T672" t="str">
        <f t="shared" si="64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60"/>
        <v>122</v>
      </c>
      <c r="G673" t="s">
        <v>20</v>
      </c>
      <c r="H673">
        <v>1073</v>
      </c>
      <c r="I673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4">
        <f t="shared" si="62"/>
        <v>40390.208333333336</v>
      </c>
      <c r="O673" s="4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5"/>
        <v>theater</v>
      </c>
      <c r="T673" t="str">
        <f t="shared" si="64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60"/>
        <v>56</v>
      </c>
      <c r="G674" t="s">
        <v>14</v>
      </c>
      <c r="H674">
        <v>4428</v>
      </c>
      <c r="I674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4">
        <f t="shared" si="62"/>
        <v>43180.208333333328</v>
      </c>
      <c r="O674" s="4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5"/>
        <v>theater</v>
      </c>
      <c r="T674" t="str">
        <f t="shared" si="64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60"/>
        <v>44</v>
      </c>
      <c r="G675" t="s">
        <v>14</v>
      </c>
      <c r="H675">
        <v>58</v>
      </c>
      <c r="I675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4">
        <f t="shared" si="62"/>
        <v>42475.208333333328</v>
      </c>
      <c r="O675" s="4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5"/>
        <v>music</v>
      </c>
      <c r="T675" t="str">
        <f t="shared" si="64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60"/>
        <v>34</v>
      </c>
      <c r="G676" t="s">
        <v>74</v>
      </c>
      <c r="H676">
        <v>1218</v>
      </c>
      <c r="I676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4">
        <f t="shared" si="62"/>
        <v>40774.208333333336</v>
      </c>
      <c r="O676" s="4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5"/>
        <v>photography</v>
      </c>
      <c r="T676" t="str">
        <f t="shared" si="64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60"/>
        <v>123</v>
      </c>
      <c r="G677" t="s">
        <v>20</v>
      </c>
      <c r="H677">
        <v>331</v>
      </c>
      <c r="I677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4">
        <f t="shared" si="62"/>
        <v>43719.208333333328</v>
      </c>
      <c r="O677" s="4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5"/>
        <v>journalism</v>
      </c>
      <c r="T677" t="str">
        <f t="shared" si="64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60"/>
        <v>190</v>
      </c>
      <c r="G678" t="s">
        <v>20</v>
      </c>
      <c r="H678">
        <v>1170</v>
      </c>
      <c r="I67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4">
        <f t="shared" si="62"/>
        <v>41178.208333333336</v>
      </c>
      <c r="O678" s="4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5"/>
        <v>photography</v>
      </c>
      <c r="T678" t="str">
        <f t="shared" si="64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60"/>
        <v>84</v>
      </c>
      <c r="G679" t="s">
        <v>14</v>
      </c>
      <c r="H679">
        <v>111</v>
      </c>
      <c r="I679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4">
        <f t="shared" si="62"/>
        <v>42561.208333333328</v>
      </c>
      <c r="O679" s="4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5"/>
        <v>publishing</v>
      </c>
      <c r="T679" t="str">
        <f t="shared" si="64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60"/>
        <v>18</v>
      </c>
      <c r="G680" t="s">
        <v>74</v>
      </c>
      <c r="H680">
        <v>215</v>
      </c>
      <c r="I680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4">
        <f t="shared" si="62"/>
        <v>43484.25</v>
      </c>
      <c r="O680" s="4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5"/>
        <v>film &amp; video</v>
      </c>
      <c r="T680" t="str">
        <f t="shared" si="64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60"/>
        <v>1037</v>
      </c>
      <c r="G681" t="s">
        <v>20</v>
      </c>
      <c r="H681">
        <v>363</v>
      </c>
      <c r="I681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4">
        <f t="shared" si="62"/>
        <v>43756.208333333328</v>
      </c>
      <c r="O681" s="4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5"/>
        <v>food</v>
      </c>
      <c r="T681" t="str">
        <f t="shared" si="64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60"/>
        <v>97</v>
      </c>
      <c r="G682" t="s">
        <v>14</v>
      </c>
      <c r="H682">
        <v>2955</v>
      </c>
      <c r="I682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4">
        <f t="shared" si="62"/>
        <v>43813.25</v>
      </c>
      <c r="O682" s="4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5"/>
        <v>games</v>
      </c>
      <c r="T682" t="str">
        <f t="shared" si="64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60"/>
        <v>86</v>
      </c>
      <c r="G683" t="s">
        <v>14</v>
      </c>
      <c r="H683">
        <v>1657</v>
      </c>
      <c r="I683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4">
        <f t="shared" si="62"/>
        <v>40898.25</v>
      </c>
      <c r="O683" s="4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5"/>
        <v>theater</v>
      </c>
      <c r="T683" t="str">
        <f t="shared" si="64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60"/>
        <v>150</v>
      </c>
      <c r="G684" t="s">
        <v>20</v>
      </c>
      <c r="H684">
        <v>103</v>
      </c>
      <c r="I684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4">
        <f t="shared" si="62"/>
        <v>41619.25</v>
      </c>
      <c r="O684" s="4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5"/>
        <v>theater</v>
      </c>
      <c r="T684" t="str">
        <f t="shared" si="64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60"/>
        <v>358</v>
      </c>
      <c r="G685" t="s">
        <v>20</v>
      </c>
      <c r="H685">
        <v>147</v>
      </c>
      <c r="I685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4">
        <f t="shared" si="62"/>
        <v>43359.208333333328</v>
      </c>
      <c r="O685" s="4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5"/>
        <v>theater</v>
      </c>
      <c r="T685" t="str">
        <f t="shared" si="64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60"/>
        <v>543</v>
      </c>
      <c r="G686" t="s">
        <v>20</v>
      </c>
      <c r="H686">
        <v>110</v>
      </c>
      <c r="I686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4">
        <f t="shared" si="62"/>
        <v>40358.208333333336</v>
      </c>
      <c r="O686" s="4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5"/>
        <v>publishing</v>
      </c>
      <c r="T686" t="str">
        <f t="shared" si="64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60"/>
        <v>68</v>
      </c>
      <c r="G687" t="s">
        <v>14</v>
      </c>
      <c r="H687">
        <v>926</v>
      </c>
      <c r="I687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4">
        <f t="shared" si="62"/>
        <v>42239.208333333328</v>
      </c>
      <c r="O687" s="4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5"/>
        <v>theater</v>
      </c>
      <c r="T687" t="str">
        <f t="shared" si="64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60"/>
        <v>192</v>
      </c>
      <c r="G688" t="s">
        <v>20</v>
      </c>
      <c r="H688">
        <v>134</v>
      </c>
      <c r="I68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4">
        <f t="shared" si="62"/>
        <v>43186.208333333328</v>
      </c>
      <c r="O688" s="4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5"/>
        <v>technology</v>
      </c>
      <c r="T688" t="str">
        <f t="shared" si="64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60"/>
        <v>932</v>
      </c>
      <c r="G689" t="s">
        <v>20</v>
      </c>
      <c r="H689">
        <v>269</v>
      </c>
      <c r="I689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4">
        <f t="shared" si="62"/>
        <v>42806.25</v>
      </c>
      <c r="O689" s="4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5"/>
        <v>theater</v>
      </c>
      <c r="T689" t="str">
        <f t="shared" si="64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60"/>
        <v>429</v>
      </c>
      <c r="G690" t="s">
        <v>20</v>
      </c>
      <c r="H690">
        <v>175</v>
      </c>
      <c r="I690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4">
        <f t="shared" si="62"/>
        <v>43475.25</v>
      </c>
      <c r="O690" s="4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5"/>
        <v>film &amp; video</v>
      </c>
      <c r="T690" t="str">
        <f t="shared" si="64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60"/>
        <v>101</v>
      </c>
      <c r="G691" t="s">
        <v>20</v>
      </c>
      <c r="H691">
        <v>69</v>
      </c>
      <c r="I691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4">
        <f t="shared" si="62"/>
        <v>41576.208333333336</v>
      </c>
      <c r="O691" s="4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5"/>
        <v>technology</v>
      </c>
      <c r="T691" t="str">
        <f t="shared" si="64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60"/>
        <v>227</v>
      </c>
      <c r="G692" t="s">
        <v>20</v>
      </c>
      <c r="H692">
        <v>190</v>
      </c>
      <c r="I692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4">
        <f t="shared" si="62"/>
        <v>40874.25</v>
      </c>
      <c r="O692" s="4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5"/>
        <v>film &amp; video</v>
      </c>
      <c r="T692" t="str">
        <f t="shared" si="64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60"/>
        <v>142</v>
      </c>
      <c r="G693" t="s">
        <v>20</v>
      </c>
      <c r="H693">
        <v>237</v>
      </c>
      <c r="I693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4">
        <f t="shared" si="62"/>
        <v>41185.208333333336</v>
      </c>
      <c r="O693" s="4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5"/>
        <v>film &amp; video</v>
      </c>
      <c r="T693" t="str">
        <f t="shared" si="64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60"/>
        <v>91</v>
      </c>
      <c r="G694" t="s">
        <v>14</v>
      </c>
      <c r="H694">
        <v>77</v>
      </c>
      <c r="I694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4">
        <f t="shared" si="62"/>
        <v>43655.208333333328</v>
      </c>
      <c r="O694" s="4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5"/>
        <v>music</v>
      </c>
      <c r="T694" t="str">
        <f t="shared" si="64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60"/>
        <v>64</v>
      </c>
      <c r="G695" t="s">
        <v>14</v>
      </c>
      <c r="H695">
        <v>1748</v>
      </c>
      <c r="I695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4">
        <f t="shared" si="62"/>
        <v>43025.208333333328</v>
      </c>
      <c r="O695" s="4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5"/>
        <v>theater</v>
      </c>
      <c r="T695" t="str">
        <f t="shared" si="64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60"/>
        <v>84</v>
      </c>
      <c r="G696" t="s">
        <v>14</v>
      </c>
      <c r="H696">
        <v>79</v>
      </c>
      <c r="I696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4">
        <f t="shared" si="62"/>
        <v>43066.25</v>
      </c>
      <c r="O696" s="4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5"/>
        <v>theater</v>
      </c>
      <c r="T696" t="str">
        <f t="shared" si="64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60"/>
        <v>134</v>
      </c>
      <c r="G697" t="s">
        <v>20</v>
      </c>
      <c r="H697">
        <v>196</v>
      </c>
      <c r="I697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4">
        <f t="shared" si="62"/>
        <v>42322.25</v>
      </c>
      <c r="O697" s="4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5"/>
        <v>music</v>
      </c>
      <c r="T697" t="str">
        <f t="shared" si="64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60"/>
        <v>59</v>
      </c>
      <c r="G698" t="s">
        <v>14</v>
      </c>
      <c r="H698">
        <v>889</v>
      </c>
      <c r="I69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4">
        <f t="shared" si="62"/>
        <v>42114.208333333328</v>
      </c>
      <c r="O698" s="4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5"/>
        <v>theater</v>
      </c>
      <c r="T698" t="str">
        <f t="shared" si="64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60"/>
        <v>153</v>
      </c>
      <c r="G699" t="s">
        <v>20</v>
      </c>
      <c r="H699">
        <v>7295</v>
      </c>
      <c r="I699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4">
        <f t="shared" si="62"/>
        <v>43190.208333333328</v>
      </c>
      <c r="O699" s="4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5"/>
        <v>music</v>
      </c>
      <c r="T699" t="str">
        <f t="shared" si="64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60"/>
        <v>447</v>
      </c>
      <c r="G700" t="s">
        <v>20</v>
      </c>
      <c r="H700">
        <v>2893</v>
      </c>
      <c r="I700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4">
        <f t="shared" si="62"/>
        <v>40871.25</v>
      </c>
      <c r="O700" s="4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5"/>
        <v>technology</v>
      </c>
      <c r="T700" t="str">
        <f t="shared" si="64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60"/>
        <v>84</v>
      </c>
      <c r="G701" t="s">
        <v>14</v>
      </c>
      <c r="H701">
        <v>56</v>
      </c>
      <c r="I701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4">
        <f t="shared" si="62"/>
        <v>43641.208333333328</v>
      </c>
      <c r="O701" s="4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5"/>
        <v>film &amp; video</v>
      </c>
      <c r="T701" t="str">
        <f t="shared" si="64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60"/>
        <v>3</v>
      </c>
      <c r="G702" t="s">
        <v>14</v>
      </c>
      <c r="H702">
        <v>1</v>
      </c>
      <c r="I702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4">
        <f t="shared" si="62"/>
        <v>40203.25</v>
      </c>
      <c r="O702" s="4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5"/>
        <v>technology</v>
      </c>
      <c r="T702" t="str">
        <f t="shared" si="64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60"/>
        <v>175</v>
      </c>
      <c r="G703" t="s">
        <v>20</v>
      </c>
      <c r="H703">
        <v>820</v>
      </c>
      <c r="I703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4">
        <f t="shared" si="62"/>
        <v>40629.208333333336</v>
      </c>
      <c r="O703" s="4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5"/>
        <v>theater</v>
      </c>
      <c r="T703" t="str">
        <f t="shared" si="64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60"/>
        <v>54</v>
      </c>
      <c r="G704" t="s">
        <v>14</v>
      </c>
      <c r="H704">
        <v>83</v>
      </c>
      <c r="I704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4">
        <f t="shared" si="62"/>
        <v>41477.208333333336</v>
      </c>
      <c r="O704" s="4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5"/>
        <v>technology</v>
      </c>
      <c r="T704" t="str">
        <f t="shared" si="64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60"/>
        <v>312</v>
      </c>
      <c r="G705" t="s">
        <v>20</v>
      </c>
      <c r="H705">
        <v>2038</v>
      </c>
      <c r="I705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4">
        <f t="shared" si="62"/>
        <v>41020.208333333336</v>
      </c>
      <c r="O705" s="4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5"/>
        <v>publishing</v>
      </c>
      <c r="T705" t="str">
        <f t="shared" si="64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60"/>
        <v>123</v>
      </c>
      <c r="G706" t="s">
        <v>20</v>
      </c>
      <c r="H706">
        <v>116</v>
      </c>
      <c r="I706">
        <f t="shared" si="61"/>
        <v>92.09</v>
      </c>
      <c r="J706" t="s">
        <v>21</v>
      </c>
      <c r="K706" t="s">
        <v>22</v>
      </c>
      <c r="L706">
        <v>1467608400</v>
      </c>
      <c r="M706">
        <v>1468904400</v>
      </c>
      <c r="N706" s="4">
        <f t="shared" si="62"/>
        <v>42555.208333333328</v>
      </c>
      <c r="O706" s="4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5"/>
        <v>film &amp; video</v>
      </c>
      <c r="T706" t="str">
        <f t="shared" si="64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66">ROUND(E707/D707*100,0)</f>
        <v>99</v>
      </c>
      <c r="G707" t="s">
        <v>14</v>
      </c>
      <c r="H707">
        <v>2025</v>
      </c>
      <c r="I707">
        <f t="shared" ref="I707:I770" si="67">IF(H707=0,0,ROUND(E707/H707,2))</f>
        <v>82.99</v>
      </c>
      <c r="J707" t="s">
        <v>40</v>
      </c>
      <c r="K707" t="s">
        <v>41</v>
      </c>
      <c r="L707">
        <v>1386741600</v>
      </c>
      <c r="M707">
        <v>1387087200</v>
      </c>
      <c r="N707" s="4">
        <f t="shared" ref="N707:N770" si="68">(((L707/60)/60/24)+DATE(1970,1,1))</f>
        <v>41619.25</v>
      </c>
      <c r="O707" s="4">
        <f t="shared" ref="O707:O770" si="69">(((M707/60)/60/24)+DATE(1970,1,1))</f>
        <v>41623.25</v>
      </c>
      <c r="P707" t="b">
        <v>0</v>
      </c>
      <c r="Q707" t="b">
        <v>0</v>
      </c>
      <c r="R707" t="s">
        <v>68</v>
      </c>
      <c r="S707" t="str">
        <f t="shared" si="65"/>
        <v>publishing</v>
      </c>
      <c r="T707" t="str">
        <f t="shared" ref="T707:T770" si="70">RIGHT(R707,LEN(R707)-FIND("/",R707))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66"/>
        <v>128</v>
      </c>
      <c r="G708" t="s">
        <v>20</v>
      </c>
      <c r="H708">
        <v>1345</v>
      </c>
      <c r="I70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4">
        <f t="shared" si="68"/>
        <v>43471.25</v>
      </c>
      <c r="O708" s="4">
        <f t="shared" si="69"/>
        <v>43479.25</v>
      </c>
      <c r="P708" t="b">
        <v>0</v>
      </c>
      <c r="Q708" t="b">
        <v>1</v>
      </c>
      <c r="R708" t="s">
        <v>28</v>
      </c>
      <c r="S708" t="str">
        <f t="shared" ref="S708:S771" si="71">LEFT(R708,FIND("/",R708)-1)</f>
        <v>technology</v>
      </c>
      <c r="T708" t="str">
        <f t="shared" si="70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66"/>
        <v>159</v>
      </c>
      <c r="G709" t="s">
        <v>20</v>
      </c>
      <c r="H709">
        <v>168</v>
      </c>
      <c r="I709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4">
        <f t="shared" si="68"/>
        <v>43442.25</v>
      </c>
      <c r="O709" s="4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1"/>
        <v>film &amp; video</v>
      </c>
      <c r="T709" t="str">
        <f t="shared" si="70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66"/>
        <v>707</v>
      </c>
      <c r="G710" t="s">
        <v>20</v>
      </c>
      <c r="H710">
        <v>137</v>
      </c>
      <c r="I710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4">
        <f t="shared" si="68"/>
        <v>42877.208333333328</v>
      </c>
      <c r="O710" s="4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1"/>
        <v>theater</v>
      </c>
      <c r="T710" t="str">
        <f t="shared" si="70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66"/>
        <v>142</v>
      </c>
      <c r="G711" t="s">
        <v>20</v>
      </c>
      <c r="H711">
        <v>186</v>
      </c>
      <c r="I711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4">
        <f t="shared" si="68"/>
        <v>41018.208333333336</v>
      </c>
      <c r="O711" s="4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1"/>
        <v>theater</v>
      </c>
      <c r="T711" t="str">
        <f t="shared" si="70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66"/>
        <v>148</v>
      </c>
      <c r="G712" t="s">
        <v>20</v>
      </c>
      <c r="H712">
        <v>125</v>
      </c>
      <c r="I712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4">
        <f t="shared" si="68"/>
        <v>43295.208333333328</v>
      </c>
      <c r="O712" s="4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1"/>
        <v>theater</v>
      </c>
      <c r="T712" t="str">
        <f t="shared" si="70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66"/>
        <v>20</v>
      </c>
      <c r="G713" t="s">
        <v>14</v>
      </c>
      <c r="H713">
        <v>14</v>
      </c>
      <c r="I713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4">
        <f t="shared" si="68"/>
        <v>42393.25</v>
      </c>
      <c r="O713" s="4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1"/>
        <v>theater</v>
      </c>
      <c r="T713" t="str">
        <f t="shared" si="70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66"/>
        <v>1841</v>
      </c>
      <c r="G714" t="s">
        <v>20</v>
      </c>
      <c r="H714">
        <v>202</v>
      </c>
      <c r="I714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4">
        <f t="shared" si="68"/>
        <v>42559.208333333328</v>
      </c>
      <c r="O714" s="4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1"/>
        <v>theater</v>
      </c>
      <c r="T714" t="str">
        <f t="shared" si="70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66"/>
        <v>162</v>
      </c>
      <c r="G715" t="s">
        <v>20</v>
      </c>
      <c r="H715">
        <v>103</v>
      </c>
      <c r="I715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4">
        <f t="shared" si="68"/>
        <v>42604.208333333328</v>
      </c>
      <c r="O715" s="4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1"/>
        <v>publishing</v>
      </c>
      <c r="T715" t="str">
        <f t="shared" si="70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66"/>
        <v>473</v>
      </c>
      <c r="G716" t="s">
        <v>20</v>
      </c>
      <c r="H716">
        <v>1785</v>
      </c>
      <c r="I716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4">
        <f t="shared" si="68"/>
        <v>41870.208333333336</v>
      </c>
      <c r="O716" s="4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1"/>
        <v>music</v>
      </c>
      <c r="T716" t="str">
        <f t="shared" si="70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66"/>
        <v>24</v>
      </c>
      <c r="G717" t="s">
        <v>14</v>
      </c>
      <c r="H717">
        <v>656</v>
      </c>
      <c r="I717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4">
        <f t="shared" si="68"/>
        <v>40397.208333333336</v>
      </c>
      <c r="O717" s="4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1"/>
        <v>games</v>
      </c>
      <c r="T717" t="str">
        <f t="shared" si="70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66"/>
        <v>518</v>
      </c>
      <c r="G718" t="s">
        <v>20</v>
      </c>
      <c r="H718">
        <v>157</v>
      </c>
      <c r="I71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4">
        <f t="shared" si="68"/>
        <v>41465.208333333336</v>
      </c>
      <c r="O718" s="4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1"/>
        <v>theater</v>
      </c>
      <c r="T718" t="str">
        <f t="shared" si="70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66"/>
        <v>248</v>
      </c>
      <c r="G719" t="s">
        <v>20</v>
      </c>
      <c r="H719">
        <v>555</v>
      </c>
      <c r="I719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4">
        <f t="shared" si="68"/>
        <v>40777.208333333336</v>
      </c>
      <c r="O719" s="4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1"/>
        <v>film &amp; video</v>
      </c>
      <c r="T719" t="str">
        <f t="shared" si="70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66"/>
        <v>100</v>
      </c>
      <c r="G720" t="s">
        <v>20</v>
      </c>
      <c r="H720">
        <v>297</v>
      </c>
      <c r="I720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4">
        <f t="shared" si="68"/>
        <v>41442.208333333336</v>
      </c>
      <c r="O720" s="4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1"/>
        <v>technology</v>
      </c>
      <c r="T720" t="str">
        <f t="shared" si="70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66"/>
        <v>153</v>
      </c>
      <c r="G721" t="s">
        <v>20</v>
      </c>
      <c r="H721">
        <v>123</v>
      </c>
      <c r="I721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4">
        <f t="shared" si="68"/>
        <v>41058.208333333336</v>
      </c>
      <c r="O721" s="4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1"/>
        <v>publishing</v>
      </c>
      <c r="T721" t="str">
        <f t="shared" si="70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66"/>
        <v>37</v>
      </c>
      <c r="G722" t="s">
        <v>74</v>
      </c>
      <c r="H722">
        <v>38</v>
      </c>
      <c r="I722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4">
        <f t="shared" si="68"/>
        <v>43152.25</v>
      </c>
      <c r="O722" s="4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1"/>
        <v>theater</v>
      </c>
      <c r="T722" t="str">
        <f t="shared" si="70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66"/>
        <v>4</v>
      </c>
      <c r="G723" t="s">
        <v>74</v>
      </c>
      <c r="H723">
        <v>60</v>
      </c>
      <c r="I723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4">
        <f t="shared" si="68"/>
        <v>43194.208333333328</v>
      </c>
      <c r="O723" s="4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1"/>
        <v>music</v>
      </c>
      <c r="T723" t="str">
        <f t="shared" si="70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66"/>
        <v>157</v>
      </c>
      <c r="G724" t="s">
        <v>20</v>
      </c>
      <c r="H724">
        <v>3036</v>
      </c>
      <c r="I724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4">
        <f t="shared" si="68"/>
        <v>43045.25</v>
      </c>
      <c r="O724" s="4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1"/>
        <v>film &amp; video</v>
      </c>
      <c r="T724" t="str">
        <f t="shared" si="70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66"/>
        <v>270</v>
      </c>
      <c r="G725" t="s">
        <v>20</v>
      </c>
      <c r="H725">
        <v>144</v>
      </c>
      <c r="I725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4">
        <f t="shared" si="68"/>
        <v>42431.25</v>
      </c>
      <c r="O725" s="4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1"/>
        <v>theater</v>
      </c>
      <c r="T725" t="str">
        <f t="shared" si="70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66"/>
        <v>134</v>
      </c>
      <c r="G726" t="s">
        <v>20</v>
      </c>
      <c r="H726">
        <v>121</v>
      </c>
      <c r="I726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4">
        <f t="shared" si="68"/>
        <v>41934.208333333336</v>
      </c>
      <c r="O726" s="4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1"/>
        <v>theater</v>
      </c>
      <c r="T726" t="str">
        <f t="shared" si="70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66"/>
        <v>50</v>
      </c>
      <c r="G727" t="s">
        <v>14</v>
      </c>
      <c r="H727">
        <v>1596</v>
      </c>
      <c r="I727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4">
        <f t="shared" si="68"/>
        <v>41958.25</v>
      </c>
      <c r="O727" s="4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1"/>
        <v>games</v>
      </c>
      <c r="T727" t="str">
        <f t="shared" si="70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66"/>
        <v>89</v>
      </c>
      <c r="G728" t="s">
        <v>74</v>
      </c>
      <c r="H728">
        <v>524</v>
      </c>
      <c r="I72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4">
        <f t="shared" si="68"/>
        <v>40476.208333333336</v>
      </c>
      <c r="O728" s="4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1"/>
        <v>theater</v>
      </c>
      <c r="T728" t="str">
        <f t="shared" si="70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66"/>
        <v>165</v>
      </c>
      <c r="G729" t="s">
        <v>20</v>
      </c>
      <c r="H729">
        <v>181</v>
      </c>
      <c r="I729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4">
        <f t="shared" si="68"/>
        <v>43485.25</v>
      </c>
      <c r="O729" s="4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1"/>
        <v>technology</v>
      </c>
      <c r="T729" t="str">
        <f t="shared" si="70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66"/>
        <v>18</v>
      </c>
      <c r="G730" t="s">
        <v>14</v>
      </c>
      <c r="H730">
        <v>10</v>
      </c>
      <c r="I730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4">
        <f t="shared" si="68"/>
        <v>42515.208333333328</v>
      </c>
      <c r="O730" s="4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1"/>
        <v>theater</v>
      </c>
      <c r="T730" t="str">
        <f t="shared" si="70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66"/>
        <v>186</v>
      </c>
      <c r="G731" t="s">
        <v>20</v>
      </c>
      <c r="H731">
        <v>122</v>
      </c>
      <c r="I731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4">
        <f t="shared" si="68"/>
        <v>41309.25</v>
      </c>
      <c r="O731" s="4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1"/>
        <v>film &amp; video</v>
      </c>
      <c r="T731" t="str">
        <f t="shared" si="70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66"/>
        <v>413</v>
      </c>
      <c r="G732" t="s">
        <v>20</v>
      </c>
      <c r="H732">
        <v>1071</v>
      </c>
      <c r="I732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4">
        <f t="shared" si="68"/>
        <v>42147.208333333328</v>
      </c>
      <c r="O732" s="4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1"/>
        <v>technology</v>
      </c>
      <c r="T732" t="str">
        <f t="shared" si="70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66"/>
        <v>90</v>
      </c>
      <c r="G733" t="s">
        <v>74</v>
      </c>
      <c r="H733">
        <v>219</v>
      </c>
      <c r="I733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4">
        <f t="shared" si="68"/>
        <v>42939.208333333328</v>
      </c>
      <c r="O733" s="4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1"/>
        <v>technology</v>
      </c>
      <c r="T733" t="str">
        <f t="shared" si="70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66"/>
        <v>92</v>
      </c>
      <c r="G734" t="s">
        <v>14</v>
      </c>
      <c r="H734">
        <v>1121</v>
      </c>
      <c r="I734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4">
        <f t="shared" si="68"/>
        <v>42816.208333333328</v>
      </c>
      <c r="O734" s="4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1"/>
        <v>music</v>
      </c>
      <c r="T734" t="str">
        <f t="shared" si="70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66"/>
        <v>527</v>
      </c>
      <c r="G735" t="s">
        <v>20</v>
      </c>
      <c r="H735">
        <v>980</v>
      </c>
      <c r="I735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4">
        <f t="shared" si="68"/>
        <v>41844.208333333336</v>
      </c>
      <c r="O735" s="4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1"/>
        <v>music</v>
      </c>
      <c r="T735" t="str">
        <f t="shared" si="70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66"/>
        <v>319</v>
      </c>
      <c r="G736" t="s">
        <v>20</v>
      </c>
      <c r="H736">
        <v>536</v>
      </c>
      <c r="I736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4">
        <f t="shared" si="68"/>
        <v>42763.25</v>
      </c>
      <c r="O736" s="4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1"/>
        <v>theater</v>
      </c>
      <c r="T736" t="str">
        <f t="shared" si="70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66"/>
        <v>354</v>
      </c>
      <c r="G737" t="s">
        <v>20</v>
      </c>
      <c r="H737">
        <v>1991</v>
      </c>
      <c r="I737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4">
        <f t="shared" si="68"/>
        <v>42459.208333333328</v>
      </c>
      <c r="O737" s="4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1"/>
        <v>photography</v>
      </c>
      <c r="T737" t="str">
        <f t="shared" si="70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66"/>
        <v>33</v>
      </c>
      <c r="G738" t="s">
        <v>74</v>
      </c>
      <c r="H738">
        <v>29</v>
      </c>
      <c r="I73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4">
        <f t="shared" si="68"/>
        <v>42055.25</v>
      </c>
      <c r="O738" s="4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1"/>
        <v>publishing</v>
      </c>
      <c r="T738" t="str">
        <f t="shared" si="70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66"/>
        <v>136</v>
      </c>
      <c r="G739" t="s">
        <v>20</v>
      </c>
      <c r="H739">
        <v>180</v>
      </c>
      <c r="I739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4">
        <f t="shared" si="68"/>
        <v>42685.25</v>
      </c>
      <c r="O739" s="4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1"/>
        <v>music</v>
      </c>
      <c r="T739" t="str">
        <f t="shared" si="70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66"/>
        <v>2</v>
      </c>
      <c r="G740" t="s">
        <v>14</v>
      </c>
      <c r="H740">
        <v>15</v>
      </c>
      <c r="I740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4">
        <f t="shared" si="68"/>
        <v>41959.25</v>
      </c>
      <c r="O740" s="4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1"/>
        <v>theater</v>
      </c>
      <c r="T740" t="str">
        <f t="shared" si="70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66"/>
        <v>61</v>
      </c>
      <c r="G741" t="s">
        <v>14</v>
      </c>
      <c r="H741">
        <v>191</v>
      </c>
      <c r="I741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4">
        <f t="shared" si="68"/>
        <v>41089.208333333336</v>
      </c>
      <c r="O741" s="4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1"/>
        <v>music</v>
      </c>
      <c r="T741" t="str">
        <f t="shared" si="70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66"/>
        <v>30</v>
      </c>
      <c r="G742" t="s">
        <v>14</v>
      </c>
      <c r="H742">
        <v>16</v>
      </c>
      <c r="I742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4">
        <f t="shared" si="68"/>
        <v>42769.25</v>
      </c>
      <c r="O742" s="4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1"/>
        <v>theater</v>
      </c>
      <c r="T742" t="str">
        <f t="shared" si="70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66"/>
        <v>1179</v>
      </c>
      <c r="G743" t="s">
        <v>20</v>
      </c>
      <c r="H743">
        <v>130</v>
      </c>
      <c r="I743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4">
        <f t="shared" si="68"/>
        <v>40321.208333333336</v>
      </c>
      <c r="O743" s="4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1"/>
        <v>theater</v>
      </c>
      <c r="T743" t="str">
        <f t="shared" si="70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66"/>
        <v>1126</v>
      </c>
      <c r="G744" t="s">
        <v>20</v>
      </c>
      <c r="H744">
        <v>122</v>
      </c>
      <c r="I744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4">
        <f t="shared" si="68"/>
        <v>40197.25</v>
      </c>
      <c r="O744" s="4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1"/>
        <v>music</v>
      </c>
      <c r="T744" t="str">
        <f t="shared" si="70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66"/>
        <v>13</v>
      </c>
      <c r="G745" t="s">
        <v>14</v>
      </c>
      <c r="H745">
        <v>17</v>
      </c>
      <c r="I745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4">
        <f t="shared" si="68"/>
        <v>42298.208333333328</v>
      </c>
      <c r="O745" s="4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1"/>
        <v>theater</v>
      </c>
      <c r="T745" t="str">
        <f t="shared" si="70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66"/>
        <v>712</v>
      </c>
      <c r="G746" t="s">
        <v>20</v>
      </c>
      <c r="H746">
        <v>140</v>
      </c>
      <c r="I746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4">
        <f t="shared" si="68"/>
        <v>43322.208333333328</v>
      </c>
      <c r="O746" s="4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1"/>
        <v>theater</v>
      </c>
      <c r="T746" t="str">
        <f t="shared" si="70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66"/>
        <v>30</v>
      </c>
      <c r="G747" t="s">
        <v>14</v>
      </c>
      <c r="H747">
        <v>34</v>
      </c>
      <c r="I747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4">
        <f t="shared" si="68"/>
        <v>40328.208333333336</v>
      </c>
      <c r="O747" s="4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1"/>
        <v>technology</v>
      </c>
      <c r="T747" t="str">
        <f t="shared" si="70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66"/>
        <v>213</v>
      </c>
      <c r="G748" t="s">
        <v>20</v>
      </c>
      <c r="H748">
        <v>3388</v>
      </c>
      <c r="I74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4">
        <f t="shared" si="68"/>
        <v>40825.208333333336</v>
      </c>
      <c r="O748" s="4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1"/>
        <v>technology</v>
      </c>
      <c r="T748" t="str">
        <f t="shared" si="70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66"/>
        <v>229</v>
      </c>
      <c r="G749" t="s">
        <v>20</v>
      </c>
      <c r="H749">
        <v>280</v>
      </c>
      <c r="I749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4">
        <f t="shared" si="68"/>
        <v>40423.208333333336</v>
      </c>
      <c r="O749" s="4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1"/>
        <v>theater</v>
      </c>
      <c r="T749" t="str">
        <f t="shared" si="70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66"/>
        <v>35</v>
      </c>
      <c r="G750" t="s">
        <v>74</v>
      </c>
      <c r="H750">
        <v>614</v>
      </c>
      <c r="I750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4">
        <f t="shared" si="68"/>
        <v>40238.25</v>
      </c>
      <c r="O750" s="4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1"/>
        <v>film &amp; video</v>
      </c>
      <c r="T750" t="str">
        <f t="shared" si="70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66"/>
        <v>157</v>
      </c>
      <c r="G751" t="s">
        <v>20</v>
      </c>
      <c r="H751">
        <v>366</v>
      </c>
      <c r="I751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4">
        <f t="shared" si="68"/>
        <v>41920.208333333336</v>
      </c>
      <c r="O751" s="4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1"/>
        <v>technology</v>
      </c>
      <c r="T751" t="str">
        <f t="shared" si="70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66"/>
        <v>1</v>
      </c>
      <c r="G752" t="s">
        <v>14</v>
      </c>
      <c r="H752">
        <v>1</v>
      </c>
      <c r="I752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4">
        <f t="shared" si="68"/>
        <v>40360.208333333336</v>
      </c>
      <c r="O752" s="4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1"/>
        <v>music</v>
      </c>
      <c r="T752" t="str">
        <f t="shared" si="70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66"/>
        <v>232</v>
      </c>
      <c r="G753" t="s">
        <v>20</v>
      </c>
      <c r="H753">
        <v>270</v>
      </c>
      <c r="I753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4">
        <f t="shared" si="68"/>
        <v>42446.208333333328</v>
      </c>
      <c r="O753" s="4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1"/>
        <v>publishing</v>
      </c>
      <c r="T753" t="str">
        <f t="shared" si="70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66"/>
        <v>92</v>
      </c>
      <c r="G754" t="s">
        <v>74</v>
      </c>
      <c r="H754">
        <v>114</v>
      </c>
      <c r="I754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4">
        <f t="shared" si="68"/>
        <v>40395.208333333336</v>
      </c>
      <c r="O754" s="4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1"/>
        <v>theater</v>
      </c>
      <c r="T754" t="str">
        <f t="shared" si="70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66"/>
        <v>257</v>
      </c>
      <c r="G755" t="s">
        <v>20</v>
      </c>
      <c r="H755">
        <v>137</v>
      </c>
      <c r="I755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4">
        <f t="shared" si="68"/>
        <v>40321.208333333336</v>
      </c>
      <c r="O755" s="4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1"/>
        <v>photography</v>
      </c>
      <c r="T755" t="str">
        <f t="shared" si="70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66"/>
        <v>168</v>
      </c>
      <c r="G756" t="s">
        <v>20</v>
      </c>
      <c r="H756">
        <v>3205</v>
      </c>
      <c r="I756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4">
        <f t="shared" si="68"/>
        <v>41210.208333333336</v>
      </c>
      <c r="O756" s="4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1"/>
        <v>theater</v>
      </c>
      <c r="T756" t="str">
        <f t="shared" si="70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66"/>
        <v>167</v>
      </c>
      <c r="G757" t="s">
        <v>20</v>
      </c>
      <c r="H757">
        <v>288</v>
      </c>
      <c r="I757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4">
        <f t="shared" si="68"/>
        <v>43096.25</v>
      </c>
      <c r="O757" s="4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1"/>
        <v>theater</v>
      </c>
      <c r="T757" t="str">
        <f t="shared" si="70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66"/>
        <v>772</v>
      </c>
      <c r="G758" t="s">
        <v>20</v>
      </c>
      <c r="H758">
        <v>148</v>
      </c>
      <c r="I75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4">
        <f t="shared" si="68"/>
        <v>42024.25</v>
      </c>
      <c r="O758" s="4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1"/>
        <v>theater</v>
      </c>
      <c r="T758" t="str">
        <f t="shared" si="70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66"/>
        <v>407</v>
      </c>
      <c r="G759" t="s">
        <v>20</v>
      </c>
      <c r="H759">
        <v>114</v>
      </c>
      <c r="I759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4">
        <f t="shared" si="68"/>
        <v>40675.208333333336</v>
      </c>
      <c r="O759" s="4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1"/>
        <v>film &amp; video</v>
      </c>
      <c r="T759" t="str">
        <f t="shared" si="70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66"/>
        <v>564</v>
      </c>
      <c r="G760" t="s">
        <v>20</v>
      </c>
      <c r="H760">
        <v>1518</v>
      </c>
      <c r="I760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4">
        <f t="shared" si="68"/>
        <v>41936.208333333336</v>
      </c>
      <c r="O760" s="4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1"/>
        <v>music</v>
      </c>
      <c r="T760" t="str">
        <f t="shared" si="70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66"/>
        <v>68</v>
      </c>
      <c r="G761" t="s">
        <v>14</v>
      </c>
      <c r="H761">
        <v>1274</v>
      </c>
      <c r="I761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4">
        <f t="shared" si="68"/>
        <v>43136.25</v>
      </c>
      <c r="O761" s="4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1"/>
        <v>music</v>
      </c>
      <c r="T761" t="str">
        <f t="shared" si="70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66"/>
        <v>34</v>
      </c>
      <c r="G762" t="s">
        <v>14</v>
      </c>
      <c r="H762">
        <v>210</v>
      </c>
      <c r="I762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4">
        <f t="shared" si="68"/>
        <v>43678.208333333328</v>
      </c>
      <c r="O762" s="4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1"/>
        <v>games</v>
      </c>
      <c r="T762" t="str">
        <f t="shared" si="70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66"/>
        <v>655</v>
      </c>
      <c r="G763" t="s">
        <v>20</v>
      </c>
      <c r="H763">
        <v>166</v>
      </c>
      <c r="I763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4">
        <f t="shared" si="68"/>
        <v>42938.208333333328</v>
      </c>
      <c r="O763" s="4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1"/>
        <v>music</v>
      </c>
      <c r="T763" t="str">
        <f t="shared" si="70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66"/>
        <v>177</v>
      </c>
      <c r="G764" t="s">
        <v>20</v>
      </c>
      <c r="H764">
        <v>100</v>
      </c>
      <c r="I76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4">
        <f t="shared" si="68"/>
        <v>41241.25</v>
      </c>
      <c r="O764" s="4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1"/>
        <v>music</v>
      </c>
      <c r="T764" t="str">
        <f t="shared" si="70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66"/>
        <v>113</v>
      </c>
      <c r="G765" t="s">
        <v>20</v>
      </c>
      <c r="H765">
        <v>235</v>
      </c>
      <c r="I765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4">
        <f t="shared" si="68"/>
        <v>41037.208333333336</v>
      </c>
      <c r="O765" s="4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1"/>
        <v>theater</v>
      </c>
      <c r="T765" t="str">
        <f t="shared" si="70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66"/>
        <v>728</v>
      </c>
      <c r="G766" t="s">
        <v>20</v>
      </c>
      <c r="H766">
        <v>148</v>
      </c>
      <c r="I766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4">
        <f t="shared" si="68"/>
        <v>40676.208333333336</v>
      </c>
      <c r="O766" s="4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1"/>
        <v>music</v>
      </c>
      <c r="T766" t="str">
        <f t="shared" si="70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66"/>
        <v>208</v>
      </c>
      <c r="G767" t="s">
        <v>20</v>
      </c>
      <c r="H767">
        <v>198</v>
      </c>
      <c r="I767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4">
        <f t="shared" si="68"/>
        <v>42840.208333333328</v>
      </c>
      <c r="O767" s="4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1"/>
        <v>music</v>
      </c>
      <c r="T767" t="str">
        <f t="shared" si="70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66"/>
        <v>31</v>
      </c>
      <c r="G768" t="s">
        <v>14</v>
      </c>
      <c r="H768">
        <v>248</v>
      </c>
      <c r="I76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4">
        <f t="shared" si="68"/>
        <v>43362.208333333328</v>
      </c>
      <c r="O768" s="4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1"/>
        <v>film &amp; video</v>
      </c>
      <c r="T768" t="str">
        <f t="shared" si="70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66"/>
        <v>57</v>
      </c>
      <c r="G769" t="s">
        <v>14</v>
      </c>
      <c r="H769">
        <v>513</v>
      </c>
      <c r="I769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4">
        <f t="shared" si="68"/>
        <v>42283.208333333328</v>
      </c>
      <c r="O769" s="4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1"/>
        <v>publishing</v>
      </c>
      <c r="T769" t="str">
        <f t="shared" si="70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66"/>
        <v>231</v>
      </c>
      <c r="G770" t="s">
        <v>20</v>
      </c>
      <c r="H770">
        <v>150</v>
      </c>
      <c r="I770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4">
        <f t="shared" si="68"/>
        <v>41619.25</v>
      </c>
      <c r="O770" s="4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1"/>
        <v>theater</v>
      </c>
      <c r="T770" t="str">
        <f t="shared" si="70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72">ROUND(E771/D771*100,0)</f>
        <v>87</v>
      </c>
      <c r="G771" t="s">
        <v>14</v>
      </c>
      <c r="H771">
        <v>3410</v>
      </c>
      <c r="I771">
        <f t="shared" ref="I771:I834" si="73">IF(H771=0,0,ROUND(E771/H771,2))</f>
        <v>32</v>
      </c>
      <c r="J771" t="s">
        <v>21</v>
      </c>
      <c r="K771" t="s">
        <v>22</v>
      </c>
      <c r="L771">
        <v>1376542800</v>
      </c>
      <c r="M771">
        <v>1378789200</v>
      </c>
      <c r="N771" s="4">
        <f t="shared" ref="N771:N834" si="74">(((L771/60)/60/24)+DATE(1970,1,1))</f>
        <v>41501.208333333336</v>
      </c>
      <c r="O771" s="4">
        <f t="shared" ref="O771:O834" si="75">(((M771/60)/60/24)+DATE(1970,1,1))</f>
        <v>41527.208333333336</v>
      </c>
      <c r="P771" t="b">
        <v>0</v>
      </c>
      <c r="Q771" t="b">
        <v>0</v>
      </c>
      <c r="R771" t="s">
        <v>89</v>
      </c>
      <c r="S771" t="str">
        <f t="shared" si="71"/>
        <v>games</v>
      </c>
      <c r="T771" t="str">
        <f t="shared" ref="T771:T834" si="76">RIGHT(R771,LEN(R771)-FIND("/",R771))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72"/>
        <v>271</v>
      </c>
      <c r="G772" t="s">
        <v>20</v>
      </c>
      <c r="H772">
        <v>216</v>
      </c>
      <c r="I772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4">
        <f t="shared" si="74"/>
        <v>41743.208333333336</v>
      </c>
      <c r="O772" s="4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ref="S772:S835" si="77">LEFT(R772,FIND("/",R772)-1)</f>
        <v>theater</v>
      </c>
      <c r="T772" t="str">
        <f t="shared" si="76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72"/>
        <v>49</v>
      </c>
      <c r="G773" t="s">
        <v>74</v>
      </c>
      <c r="H773">
        <v>26</v>
      </c>
      <c r="I773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4">
        <f t="shared" si="74"/>
        <v>43491.25</v>
      </c>
      <c r="O773" s="4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7"/>
        <v>theater</v>
      </c>
      <c r="T773" t="str">
        <f t="shared" si="76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72"/>
        <v>113</v>
      </c>
      <c r="G774" t="s">
        <v>20</v>
      </c>
      <c r="H774">
        <v>5139</v>
      </c>
      <c r="I774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4">
        <f t="shared" si="74"/>
        <v>43505.25</v>
      </c>
      <c r="O774" s="4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7"/>
        <v>music</v>
      </c>
      <c r="T774" t="str">
        <f t="shared" si="76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72"/>
        <v>191</v>
      </c>
      <c r="G775" t="s">
        <v>20</v>
      </c>
      <c r="H775">
        <v>2353</v>
      </c>
      <c r="I775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4">
        <f t="shared" si="74"/>
        <v>42838.208333333328</v>
      </c>
      <c r="O775" s="4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7"/>
        <v>theater</v>
      </c>
      <c r="T775" t="str">
        <f t="shared" si="76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72"/>
        <v>136</v>
      </c>
      <c r="G776" t="s">
        <v>20</v>
      </c>
      <c r="H776">
        <v>78</v>
      </c>
      <c r="I776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4">
        <f t="shared" si="74"/>
        <v>42513.208333333328</v>
      </c>
      <c r="O776" s="4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7"/>
        <v>technology</v>
      </c>
      <c r="T776" t="str">
        <f t="shared" si="76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72"/>
        <v>10</v>
      </c>
      <c r="G777" t="s">
        <v>14</v>
      </c>
      <c r="H777">
        <v>10</v>
      </c>
      <c r="I777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4">
        <f t="shared" si="74"/>
        <v>41949.25</v>
      </c>
      <c r="O777" s="4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7"/>
        <v>music</v>
      </c>
      <c r="T777" t="str">
        <f t="shared" si="76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72"/>
        <v>66</v>
      </c>
      <c r="G778" t="s">
        <v>14</v>
      </c>
      <c r="H778">
        <v>2201</v>
      </c>
      <c r="I77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4">
        <f t="shared" si="74"/>
        <v>43650.208333333328</v>
      </c>
      <c r="O778" s="4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7"/>
        <v>theater</v>
      </c>
      <c r="T778" t="str">
        <f t="shared" si="76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72"/>
        <v>49</v>
      </c>
      <c r="G779" t="s">
        <v>14</v>
      </c>
      <c r="H779">
        <v>676</v>
      </c>
      <c r="I779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4">
        <f t="shared" si="74"/>
        <v>40809.208333333336</v>
      </c>
      <c r="O779" s="4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7"/>
        <v>theater</v>
      </c>
      <c r="T779" t="str">
        <f t="shared" si="76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72"/>
        <v>788</v>
      </c>
      <c r="G780" t="s">
        <v>20</v>
      </c>
      <c r="H780">
        <v>174</v>
      </c>
      <c r="I780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4">
        <f t="shared" si="74"/>
        <v>40768.208333333336</v>
      </c>
      <c r="O780" s="4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7"/>
        <v>film &amp; video</v>
      </c>
      <c r="T780" t="str">
        <f t="shared" si="76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72"/>
        <v>80</v>
      </c>
      <c r="G781" t="s">
        <v>14</v>
      </c>
      <c r="H781">
        <v>831</v>
      </c>
      <c r="I781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4">
        <f t="shared" si="74"/>
        <v>42230.208333333328</v>
      </c>
      <c r="O781" s="4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7"/>
        <v>theater</v>
      </c>
      <c r="T781" t="str">
        <f t="shared" si="76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72"/>
        <v>106</v>
      </c>
      <c r="G782" t="s">
        <v>20</v>
      </c>
      <c r="H782">
        <v>164</v>
      </c>
      <c r="I782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4">
        <f t="shared" si="74"/>
        <v>42573.208333333328</v>
      </c>
      <c r="O782" s="4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7"/>
        <v>film &amp; video</v>
      </c>
      <c r="T782" t="str">
        <f t="shared" si="76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72"/>
        <v>51</v>
      </c>
      <c r="G783" t="s">
        <v>74</v>
      </c>
      <c r="H783">
        <v>56</v>
      </c>
      <c r="I783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4">
        <f t="shared" si="74"/>
        <v>40482.208333333336</v>
      </c>
      <c r="O783" s="4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7"/>
        <v>theater</v>
      </c>
      <c r="T783" t="str">
        <f t="shared" si="76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72"/>
        <v>215</v>
      </c>
      <c r="G784" t="s">
        <v>20</v>
      </c>
      <c r="H784">
        <v>161</v>
      </c>
      <c r="I784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4">
        <f t="shared" si="74"/>
        <v>40603.25</v>
      </c>
      <c r="O784" s="4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7"/>
        <v>film &amp; video</v>
      </c>
      <c r="T784" t="str">
        <f t="shared" si="76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72"/>
        <v>141</v>
      </c>
      <c r="G785" t="s">
        <v>20</v>
      </c>
      <c r="H785">
        <v>138</v>
      </c>
      <c r="I785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4">
        <f t="shared" si="74"/>
        <v>41625.25</v>
      </c>
      <c r="O785" s="4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7"/>
        <v>music</v>
      </c>
      <c r="T785" t="str">
        <f t="shared" si="76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72"/>
        <v>115</v>
      </c>
      <c r="G786" t="s">
        <v>20</v>
      </c>
      <c r="H786">
        <v>3308</v>
      </c>
      <c r="I786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4">
        <f t="shared" si="74"/>
        <v>42435.25</v>
      </c>
      <c r="O786" s="4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7"/>
        <v>technology</v>
      </c>
      <c r="T786" t="str">
        <f t="shared" si="76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72"/>
        <v>193</v>
      </c>
      <c r="G787" t="s">
        <v>20</v>
      </c>
      <c r="H787">
        <v>127</v>
      </c>
      <c r="I787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4">
        <f t="shared" si="74"/>
        <v>43582.208333333328</v>
      </c>
      <c r="O787" s="4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7"/>
        <v>film &amp; video</v>
      </c>
      <c r="T787" t="str">
        <f t="shared" si="76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72"/>
        <v>730</v>
      </c>
      <c r="G788" t="s">
        <v>20</v>
      </c>
      <c r="H788">
        <v>207</v>
      </c>
      <c r="I78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4">
        <f t="shared" si="74"/>
        <v>43186.208333333328</v>
      </c>
      <c r="O788" s="4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7"/>
        <v>music</v>
      </c>
      <c r="T788" t="str">
        <f t="shared" si="76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72"/>
        <v>100</v>
      </c>
      <c r="G789" t="s">
        <v>14</v>
      </c>
      <c r="H789">
        <v>859</v>
      </c>
      <c r="I789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4">
        <f t="shared" si="74"/>
        <v>40684.208333333336</v>
      </c>
      <c r="O789" s="4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7"/>
        <v>music</v>
      </c>
      <c r="T789" t="str">
        <f t="shared" si="76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72"/>
        <v>88</v>
      </c>
      <c r="G790" t="s">
        <v>47</v>
      </c>
      <c r="H790">
        <v>31</v>
      </c>
      <c r="I790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4">
        <f t="shared" si="74"/>
        <v>41202.208333333336</v>
      </c>
      <c r="O790" s="4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7"/>
        <v>film &amp; video</v>
      </c>
      <c r="T790" t="str">
        <f t="shared" si="76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72"/>
        <v>37</v>
      </c>
      <c r="G791" t="s">
        <v>14</v>
      </c>
      <c r="H791">
        <v>45</v>
      </c>
      <c r="I791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4">
        <f t="shared" si="74"/>
        <v>41786.208333333336</v>
      </c>
      <c r="O791" s="4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7"/>
        <v>theater</v>
      </c>
      <c r="T791" t="str">
        <f t="shared" si="76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72"/>
        <v>31</v>
      </c>
      <c r="G792" t="s">
        <v>74</v>
      </c>
      <c r="H792">
        <v>1113</v>
      </c>
      <c r="I792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4">
        <f t="shared" si="74"/>
        <v>40223.25</v>
      </c>
      <c r="O792" s="4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7"/>
        <v>theater</v>
      </c>
      <c r="T792" t="str">
        <f t="shared" si="76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72"/>
        <v>26</v>
      </c>
      <c r="G793" t="s">
        <v>14</v>
      </c>
      <c r="H793">
        <v>6</v>
      </c>
      <c r="I793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4">
        <f t="shared" si="74"/>
        <v>42715.25</v>
      </c>
      <c r="O793" s="4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7"/>
        <v>food</v>
      </c>
      <c r="T793" t="str">
        <f t="shared" si="76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72"/>
        <v>34</v>
      </c>
      <c r="G794" t="s">
        <v>14</v>
      </c>
      <c r="H794">
        <v>7</v>
      </c>
      <c r="I794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4">
        <f t="shared" si="74"/>
        <v>41451.208333333336</v>
      </c>
      <c r="O794" s="4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7"/>
        <v>theater</v>
      </c>
      <c r="T794" t="str">
        <f t="shared" si="76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72"/>
        <v>1186</v>
      </c>
      <c r="G795" t="s">
        <v>20</v>
      </c>
      <c r="H795">
        <v>181</v>
      </c>
      <c r="I795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4">
        <f t="shared" si="74"/>
        <v>41450.208333333336</v>
      </c>
      <c r="O795" s="4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7"/>
        <v>publishing</v>
      </c>
      <c r="T795" t="str">
        <f t="shared" si="76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72"/>
        <v>125</v>
      </c>
      <c r="G796" t="s">
        <v>20</v>
      </c>
      <c r="H796">
        <v>110</v>
      </c>
      <c r="I796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4">
        <f t="shared" si="74"/>
        <v>43091.25</v>
      </c>
      <c r="O796" s="4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7"/>
        <v>music</v>
      </c>
      <c r="T796" t="str">
        <f t="shared" si="76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72"/>
        <v>14</v>
      </c>
      <c r="G797" t="s">
        <v>14</v>
      </c>
      <c r="H797">
        <v>31</v>
      </c>
      <c r="I797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4">
        <f t="shared" si="74"/>
        <v>42675.208333333328</v>
      </c>
      <c r="O797" s="4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7"/>
        <v>film &amp; video</v>
      </c>
      <c r="T797" t="str">
        <f t="shared" si="76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72"/>
        <v>55</v>
      </c>
      <c r="G798" t="s">
        <v>14</v>
      </c>
      <c r="H798">
        <v>78</v>
      </c>
      <c r="I79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4">
        <f t="shared" si="74"/>
        <v>41859.208333333336</v>
      </c>
      <c r="O798" s="4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7"/>
        <v>games</v>
      </c>
      <c r="T798" t="str">
        <f t="shared" si="76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72"/>
        <v>110</v>
      </c>
      <c r="G799" t="s">
        <v>20</v>
      </c>
      <c r="H799">
        <v>185</v>
      </c>
      <c r="I799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4">
        <f t="shared" si="74"/>
        <v>43464.25</v>
      </c>
      <c r="O799" s="4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7"/>
        <v>technology</v>
      </c>
      <c r="T799" t="str">
        <f t="shared" si="76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72"/>
        <v>188</v>
      </c>
      <c r="G800" t="s">
        <v>20</v>
      </c>
      <c r="H800">
        <v>121</v>
      </c>
      <c r="I800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4">
        <f t="shared" si="74"/>
        <v>41060.208333333336</v>
      </c>
      <c r="O800" s="4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7"/>
        <v>theater</v>
      </c>
      <c r="T800" t="str">
        <f t="shared" si="76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72"/>
        <v>87</v>
      </c>
      <c r="G801" t="s">
        <v>14</v>
      </c>
      <c r="H801">
        <v>1225</v>
      </c>
      <c r="I801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4">
        <f t="shared" si="74"/>
        <v>42399.25</v>
      </c>
      <c r="O801" s="4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7"/>
        <v>theater</v>
      </c>
      <c r="T801" t="str">
        <f t="shared" si="76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72"/>
        <v>1</v>
      </c>
      <c r="G802" t="s">
        <v>14</v>
      </c>
      <c r="H802">
        <v>1</v>
      </c>
      <c r="I802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4">
        <f t="shared" si="74"/>
        <v>42167.208333333328</v>
      </c>
      <c r="O802" s="4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7"/>
        <v>music</v>
      </c>
      <c r="T802" t="str">
        <f t="shared" si="76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72"/>
        <v>203</v>
      </c>
      <c r="G803" t="s">
        <v>20</v>
      </c>
      <c r="H803">
        <v>106</v>
      </c>
      <c r="I803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4">
        <f t="shared" si="74"/>
        <v>43830.25</v>
      </c>
      <c r="O803" s="4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7"/>
        <v>photography</v>
      </c>
      <c r="T803" t="str">
        <f t="shared" si="76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72"/>
        <v>197</v>
      </c>
      <c r="G804" t="s">
        <v>20</v>
      </c>
      <c r="H804">
        <v>142</v>
      </c>
      <c r="I804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4">
        <f t="shared" si="74"/>
        <v>43650.208333333328</v>
      </c>
      <c r="O804" s="4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7"/>
        <v>photography</v>
      </c>
      <c r="T804" t="str">
        <f t="shared" si="76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72"/>
        <v>107</v>
      </c>
      <c r="G805" t="s">
        <v>20</v>
      </c>
      <c r="H805">
        <v>233</v>
      </c>
      <c r="I805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4">
        <f t="shared" si="74"/>
        <v>43492.25</v>
      </c>
      <c r="O805" s="4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7"/>
        <v>theater</v>
      </c>
      <c r="T805" t="str">
        <f t="shared" si="76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72"/>
        <v>269</v>
      </c>
      <c r="G806" t="s">
        <v>20</v>
      </c>
      <c r="H806">
        <v>218</v>
      </c>
      <c r="I806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4">
        <f t="shared" si="74"/>
        <v>43102.25</v>
      </c>
      <c r="O806" s="4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7"/>
        <v>music</v>
      </c>
      <c r="T806" t="str">
        <f t="shared" si="76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72"/>
        <v>51</v>
      </c>
      <c r="G807" t="s">
        <v>14</v>
      </c>
      <c r="H807">
        <v>67</v>
      </c>
      <c r="I807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4">
        <f t="shared" si="74"/>
        <v>41958.25</v>
      </c>
      <c r="O807" s="4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7"/>
        <v>film &amp; video</v>
      </c>
      <c r="T807" t="str">
        <f t="shared" si="76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72"/>
        <v>1180</v>
      </c>
      <c r="G808" t="s">
        <v>20</v>
      </c>
      <c r="H808">
        <v>76</v>
      </c>
      <c r="I80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4">
        <f t="shared" si="74"/>
        <v>40973.25</v>
      </c>
      <c r="O808" s="4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7"/>
        <v>film &amp; video</v>
      </c>
      <c r="T808" t="str">
        <f t="shared" si="76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72"/>
        <v>264</v>
      </c>
      <c r="G809" t="s">
        <v>20</v>
      </c>
      <c r="H809">
        <v>43</v>
      </c>
      <c r="I809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4">
        <f t="shared" si="74"/>
        <v>43753.208333333328</v>
      </c>
      <c r="O809" s="4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7"/>
        <v>theater</v>
      </c>
      <c r="T809" t="str">
        <f t="shared" si="76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72"/>
        <v>30</v>
      </c>
      <c r="G810" t="s">
        <v>14</v>
      </c>
      <c r="H810">
        <v>19</v>
      </c>
      <c r="I810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4">
        <f t="shared" si="74"/>
        <v>42507.208333333328</v>
      </c>
      <c r="O810" s="4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7"/>
        <v>food</v>
      </c>
      <c r="T810" t="str">
        <f t="shared" si="76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72"/>
        <v>63</v>
      </c>
      <c r="G811" t="s">
        <v>14</v>
      </c>
      <c r="H811">
        <v>2108</v>
      </c>
      <c r="I811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4">
        <f t="shared" si="74"/>
        <v>41135.208333333336</v>
      </c>
      <c r="O811" s="4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7"/>
        <v>film &amp; video</v>
      </c>
      <c r="T811" t="str">
        <f t="shared" si="76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72"/>
        <v>193</v>
      </c>
      <c r="G812" t="s">
        <v>20</v>
      </c>
      <c r="H812">
        <v>221</v>
      </c>
      <c r="I812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4">
        <f t="shared" si="74"/>
        <v>43067.25</v>
      </c>
      <c r="O812" s="4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7"/>
        <v>theater</v>
      </c>
      <c r="T812" t="str">
        <f t="shared" si="76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72"/>
        <v>77</v>
      </c>
      <c r="G813" t="s">
        <v>14</v>
      </c>
      <c r="H813">
        <v>679</v>
      </c>
      <c r="I813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4">
        <f t="shared" si="74"/>
        <v>42378.25</v>
      </c>
      <c r="O813" s="4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7"/>
        <v>games</v>
      </c>
      <c r="T813" t="str">
        <f t="shared" si="76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72"/>
        <v>226</v>
      </c>
      <c r="G814" t="s">
        <v>20</v>
      </c>
      <c r="H814">
        <v>2805</v>
      </c>
      <c r="I81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4">
        <f t="shared" si="74"/>
        <v>43206.208333333328</v>
      </c>
      <c r="O814" s="4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7"/>
        <v>publishing</v>
      </c>
      <c r="T814" t="str">
        <f t="shared" si="76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72"/>
        <v>239</v>
      </c>
      <c r="G815" t="s">
        <v>20</v>
      </c>
      <c r="H815">
        <v>68</v>
      </c>
      <c r="I815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4">
        <f t="shared" si="74"/>
        <v>41148.208333333336</v>
      </c>
      <c r="O815" s="4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7"/>
        <v>games</v>
      </c>
      <c r="T815" t="str">
        <f t="shared" si="76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72"/>
        <v>92</v>
      </c>
      <c r="G816" t="s">
        <v>14</v>
      </c>
      <c r="H816">
        <v>36</v>
      </c>
      <c r="I816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4">
        <f t="shared" si="74"/>
        <v>42517.208333333328</v>
      </c>
      <c r="O816" s="4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7"/>
        <v>music</v>
      </c>
      <c r="T816" t="str">
        <f t="shared" si="76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72"/>
        <v>130</v>
      </c>
      <c r="G817" t="s">
        <v>20</v>
      </c>
      <c r="H817">
        <v>183</v>
      </c>
      <c r="I817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4">
        <f t="shared" si="74"/>
        <v>43068.25</v>
      </c>
      <c r="O817" s="4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7"/>
        <v>music</v>
      </c>
      <c r="T817" t="str">
        <f t="shared" si="76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72"/>
        <v>615</v>
      </c>
      <c r="G818" t="s">
        <v>20</v>
      </c>
      <c r="H818">
        <v>133</v>
      </c>
      <c r="I81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4">
        <f t="shared" si="74"/>
        <v>41680.25</v>
      </c>
      <c r="O818" s="4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7"/>
        <v>theater</v>
      </c>
      <c r="T818" t="str">
        <f t="shared" si="76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72"/>
        <v>369</v>
      </c>
      <c r="G819" t="s">
        <v>20</v>
      </c>
      <c r="H819">
        <v>2489</v>
      </c>
      <c r="I819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4">
        <f t="shared" si="74"/>
        <v>43589.208333333328</v>
      </c>
      <c r="O819" s="4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7"/>
        <v>publishing</v>
      </c>
      <c r="T819" t="str">
        <f t="shared" si="76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72"/>
        <v>1095</v>
      </c>
      <c r="G820" t="s">
        <v>20</v>
      </c>
      <c r="H820">
        <v>69</v>
      </c>
      <c r="I820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4">
        <f t="shared" si="74"/>
        <v>43486.25</v>
      </c>
      <c r="O820" s="4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7"/>
        <v>theater</v>
      </c>
      <c r="T820" t="str">
        <f t="shared" si="76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72"/>
        <v>51</v>
      </c>
      <c r="G821" t="s">
        <v>14</v>
      </c>
      <c r="H821">
        <v>47</v>
      </c>
      <c r="I821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4">
        <f t="shared" si="74"/>
        <v>41237.25</v>
      </c>
      <c r="O821" s="4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7"/>
        <v>games</v>
      </c>
      <c r="T821" t="str">
        <f t="shared" si="76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72"/>
        <v>801</v>
      </c>
      <c r="G822" t="s">
        <v>20</v>
      </c>
      <c r="H822">
        <v>279</v>
      </c>
      <c r="I822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4">
        <f t="shared" si="74"/>
        <v>43310.208333333328</v>
      </c>
      <c r="O822" s="4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7"/>
        <v>music</v>
      </c>
      <c r="T822" t="str">
        <f t="shared" si="76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72"/>
        <v>291</v>
      </c>
      <c r="G823" t="s">
        <v>20</v>
      </c>
      <c r="H823">
        <v>210</v>
      </c>
      <c r="I823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4">
        <f t="shared" si="74"/>
        <v>42794.25</v>
      </c>
      <c r="O823" s="4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7"/>
        <v>film &amp; video</v>
      </c>
      <c r="T823" t="str">
        <f t="shared" si="76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72"/>
        <v>350</v>
      </c>
      <c r="G824" t="s">
        <v>20</v>
      </c>
      <c r="H824">
        <v>2100</v>
      </c>
      <c r="I824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4">
        <f t="shared" si="74"/>
        <v>41698.25</v>
      </c>
      <c r="O824" s="4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7"/>
        <v>music</v>
      </c>
      <c r="T824" t="str">
        <f t="shared" si="76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72"/>
        <v>357</v>
      </c>
      <c r="G825" t="s">
        <v>20</v>
      </c>
      <c r="H825">
        <v>252</v>
      </c>
      <c r="I825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4">
        <f t="shared" si="74"/>
        <v>41892.208333333336</v>
      </c>
      <c r="O825" s="4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7"/>
        <v>music</v>
      </c>
      <c r="T825" t="str">
        <f t="shared" si="76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72"/>
        <v>126</v>
      </c>
      <c r="G826" t="s">
        <v>20</v>
      </c>
      <c r="H826">
        <v>1280</v>
      </c>
      <c r="I826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4">
        <f t="shared" si="74"/>
        <v>40348.208333333336</v>
      </c>
      <c r="O826" s="4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7"/>
        <v>publishing</v>
      </c>
      <c r="T826" t="str">
        <f t="shared" si="76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72"/>
        <v>388</v>
      </c>
      <c r="G827" t="s">
        <v>20</v>
      </c>
      <c r="H827">
        <v>157</v>
      </c>
      <c r="I827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4">
        <f t="shared" si="74"/>
        <v>42941.208333333328</v>
      </c>
      <c r="O827" s="4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7"/>
        <v>film &amp; video</v>
      </c>
      <c r="T827" t="str">
        <f t="shared" si="76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72"/>
        <v>457</v>
      </c>
      <c r="G828" t="s">
        <v>20</v>
      </c>
      <c r="H828">
        <v>194</v>
      </c>
      <c r="I82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4">
        <f t="shared" si="74"/>
        <v>40525.25</v>
      </c>
      <c r="O828" s="4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7"/>
        <v>theater</v>
      </c>
      <c r="T828" t="str">
        <f t="shared" si="76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72"/>
        <v>267</v>
      </c>
      <c r="G829" t="s">
        <v>20</v>
      </c>
      <c r="H829">
        <v>82</v>
      </c>
      <c r="I829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4">
        <f t="shared" si="74"/>
        <v>40666.208333333336</v>
      </c>
      <c r="O829" s="4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7"/>
        <v>film &amp; video</v>
      </c>
      <c r="T829" t="str">
        <f t="shared" si="76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72"/>
        <v>69</v>
      </c>
      <c r="G830" t="s">
        <v>14</v>
      </c>
      <c r="H830">
        <v>70</v>
      </c>
      <c r="I830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4">
        <f t="shared" si="74"/>
        <v>43340.208333333328</v>
      </c>
      <c r="O830" s="4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7"/>
        <v>theater</v>
      </c>
      <c r="T830" t="str">
        <f t="shared" si="76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72"/>
        <v>51</v>
      </c>
      <c r="G831" t="s">
        <v>14</v>
      </c>
      <c r="H831">
        <v>154</v>
      </c>
      <c r="I831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4">
        <f t="shared" si="74"/>
        <v>42164.208333333328</v>
      </c>
      <c r="O831" s="4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7"/>
        <v>theater</v>
      </c>
      <c r="T831" t="str">
        <f t="shared" si="76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72"/>
        <v>1</v>
      </c>
      <c r="G832" t="s">
        <v>14</v>
      </c>
      <c r="H832">
        <v>22</v>
      </c>
      <c r="I832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4">
        <f t="shared" si="74"/>
        <v>43103.25</v>
      </c>
      <c r="O832" s="4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7"/>
        <v>theater</v>
      </c>
      <c r="T832" t="str">
        <f t="shared" si="76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72"/>
        <v>109</v>
      </c>
      <c r="G833" t="s">
        <v>20</v>
      </c>
      <c r="H833">
        <v>4233</v>
      </c>
      <c r="I833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4">
        <f t="shared" si="74"/>
        <v>40994.208333333336</v>
      </c>
      <c r="O833" s="4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7"/>
        <v>photography</v>
      </c>
      <c r="T833" t="str">
        <f t="shared" si="76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72"/>
        <v>315</v>
      </c>
      <c r="G834" t="s">
        <v>20</v>
      </c>
      <c r="H834">
        <v>1297</v>
      </c>
      <c r="I834">
        <f t="shared" si="73"/>
        <v>104.98</v>
      </c>
      <c r="J834" t="s">
        <v>36</v>
      </c>
      <c r="K834" t="s">
        <v>37</v>
      </c>
      <c r="L834">
        <v>1445490000</v>
      </c>
      <c r="M834">
        <v>1448431200</v>
      </c>
      <c r="N834" s="4">
        <f t="shared" si="74"/>
        <v>42299.208333333328</v>
      </c>
      <c r="O834" s="4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7"/>
        <v>publishing</v>
      </c>
      <c r="T834" t="str">
        <f t="shared" si="76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78">ROUND(E835/D835*100,0)</f>
        <v>158</v>
      </c>
      <c r="G835" t="s">
        <v>20</v>
      </c>
      <c r="H835">
        <v>165</v>
      </c>
      <c r="I835">
        <f t="shared" ref="I835:I898" si="79">IF(H835=0,0,ROUND(E835/H835,2))</f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4">
        <f t="shared" ref="N835:N898" si="80">(((L835/60)/60/24)+DATE(1970,1,1))</f>
        <v>40588.25</v>
      </c>
      <c r="O835" s="4">
        <f t="shared" ref="O835:O898" si="81">(((M835/60)/60/24)+DATE(1970,1,1))</f>
        <v>40599.25</v>
      </c>
      <c r="P835" t="b">
        <v>0</v>
      </c>
      <c r="Q835" t="b">
        <v>0</v>
      </c>
      <c r="R835" t="s">
        <v>206</v>
      </c>
      <c r="S835" t="str">
        <f t="shared" si="77"/>
        <v>publishing</v>
      </c>
      <c r="T835" t="str">
        <f t="shared" ref="T835:T898" si="82">RIGHT(R835,LEN(R835)-FIND("/",R835))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78"/>
        <v>154</v>
      </c>
      <c r="G836" t="s">
        <v>20</v>
      </c>
      <c r="H836">
        <v>119</v>
      </c>
      <c r="I836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4">
        <f t="shared" si="80"/>
        <v>41448.208333333336</v>
      </c>
      <c r="O836" s="4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ref="S836:S899" si="83">LEFT(R836,FIND("/",R836)-1)</f>
        <v>theater</v>
      </c>
      <c r="T836" t="str">
        <f t="shared" si="82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78"/>
        <v>90</v>
      </c>
      <c r="G837" t="s">
        <v>14</v>
      </c>
      <c r="H837">
        <v>1758</v>
      </c>
      <c r="I837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4">
        <f t="shared" si="80"/>
        <v>42063.25</v>
      </c>
      <c r="O837" s="4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3"/>
        <v>technology</v>
      </c>
      <c r="T837" t="str">
        <f t="shared" si="82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78"/>
        <v>75</v>
      </c>
      <c r="G838" t="s">
        <v>14</v>
      </c>
      <c r="H838">
        <v>94</v>
      </c>
      <c r="I83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4">
        <f t="shared" si="80"/>
        <v>40214.25</v>
      </c>
      <c r="O838" s="4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3"/>
        <v>music</v>
      </c>
      <c r="T838" t="str">
        <f t="shared" si="82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78"/>
        <v>853</v>
      </c>
      <c r="G839" t="s">
        <v>20</v>
      </c>
      <c r="H839">
        <v>1797</v>
      </c>
      <c r="I839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4">
        <f t="shared" si="80"/>
        <v>40629.208333333336</v>
      </c>
      <c r="O839" s="4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3"/>
        <v>music</v>
      </c>
      <c r="T839" t="str">
        <f t="shared" si="82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78"/>
        <v>139</v>
      </c>
      <c r="G840" t="s">
        <v>20</v>
      </c>
      <c r="H840">
        <v>261</v>
      </c>
      <c r="I840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4">
        <f t="shared" si="80"/>
        <v>43370.208333333328</v>
      </c>
      <c r="O840" s="4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3"/>
        <v>theater</v>
      </c>
      <c r="T840" t="str">
        <f t="shared" si="82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78"/>
        <v>190</v>
      </c>
      <c r="G841" t="s">
        <v>20</v>
      </c>
      <c r="H841">
        <v>157</v>
      </c>
      <c r="I841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4">
        <f t="shared" si="80"/>
        <v>41715.208333333336</v>
      </c>
      <c r="O841" s="4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3"/>
        <v>film &amp; video</v>
      </c>
      <c r="T841" t="str">
        <f t="shared" si="82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78"/>
        <v>100</v>
      </c>
      <c r="G842" t="s">
        <v>20</v>
      </c>
      <c r="H842">
        <v>3533</v>
      </c>
      <c r="I842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4">
        <f t="shared" si="80"/>
        <v>41836.208333333336</v>
      </c>
      <c r="O842" s="4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3"/>
        <v>theater</v>
      </c>
      <c r="T842" t="str">
        <f t="shared" si="82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78"/>
        <v>143</v>
      </c>
      <c r="G843" t="s">
        <v>20</v>
      </c>
      <c r="H843">
        <v>155</v>
      </c>
      <c r="I843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4">
        <f t="shared" si="80"/>
        <v>42419.25</v>
      </c>
      <c r="O843" s="4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3"/>
        <v>technology</v>
      </c>
      <c r="T843" t="str">
        <f t="shared" si="82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78"/>
        <v>563</v>
      </c>
      <c r="G844" t="s">
        <v>20</v>
      </c>
      <c r="H844">
        <v>132</v>
      </c>
      <c r="I844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4">
        <f t="shared" si="80"/>
        <v>43266.208333333328</v>
      </c>
      <c r="O844" s="4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3"/>
        <v>technology</v>
      </c>
      <c r="T844" t="str">
        <f t="shared" si="82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78"/>
        <v>31</v>
      </c>
      <c r="G845" t="s">
        <v>14</v>
      </c>
      <c r="H845">
        <v>33</v>
      </c>
      <c r="I845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4">
        <f t="shared" si="80"/>
        <v>43338.208333333328</v>
      </c>
      <c r="O845" s="4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3"/>
        <v>photography</v>
      </c>
      <c r="T845" t="str">
        <f t="shared" si="82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78"/>
        <v>99</v>
      </c>
      <c r="G846" t="s">
        <v>74</v>
      </c>
      <c r="H846">
        <v>94</v>
      </c>
      <c r="I846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4">
        <f t="shared" si="80"/>
        <v>40930.25</v>
      </c>
      <c r="O846" s="4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3"/>
        <v>film &amp; video</v>
      </c>
      <c r="T846" t="str">
        <f t="shared" si="82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78"/>
        <v>198</v>
      </c>
      <c r="G847" t="s">
        <v>20</v>
      </c>
      <c r="H847">
        <v>1354</v>
      </c>
      <c r="I847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4">
        <f t="shared" si="80"/>
        <v>43235.208333333328</v>
      </c>
      <c r="O847" s="4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3"/>
        <v>technology</v>
      </c>
      <c r="T847" t="str">
        <f t="shared" si="82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78"/>
        <v>509</v>
      </c>
      <c r="G848" t="s">
        <v>20</v>
      </c>
      <c r="H848">
        <v>48</v>
      </c>
      <c r="I84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4">
        <f t="shared" si="80"/>
        <v>43302.208333333328</v>
      </c>
      <c r="O848" s="4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3"/>
        <v>technology</v>
      </c>
      <c r="T848" t="str">
        <f t="shared" si="82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78"/>
        <v>238</v>
      </c>
      <c r="G849" t="s">
        <v>20</v>
      </c>
      <c r="H849">
        <v>110</v>
      </c>
      <c r="I849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4">
        <f t="shared" si="80"/>
        <v>43107.25</v>
      </c>
      <c r="O849" s="4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3"/>
        <v>food</v>
      </c>
      <c r="T849" t="str">
        <f t="shared" si="82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78"/>
        <v>338</v>
      </c>
      <c r="G850" t="s">
        <v>20</v>
      </c>
      <c r="H850">
        <v>172</v>
      </c>
      <c r="I850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4">
        <f t="shared" si="80"/>
        <v>40341.208333333336</v>
      </c>
      <c r="O850" s="4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3"/>
        <v>film &amp; video</v>
      </c>
      <c r="T850" t="str">
        <f t="shared" si="82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78"/>
        <v>133</v>
      </c>
      <c r="G851" t="s">
        <v>20</v>
      </c>
      <c r="H851">
        <v>307</v>
      </c>
      <c r="I851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4">
        <f t="shared" si="80"/>
        <v>40948.25</v>
      </c>
      <c r="O851" s="4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3"/>
        <v>music</v>
      </c>
      <c r="T851" t="str">
        <f t="shared" si="82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78"/>
        <v>1</v>
      </c>
      <c r="G852" t="s">
        <v>14</v>
      </c>
      <c r="H852">
        <v>1</v>
      </c>
      <c r="I852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4">
        <f t="shared" si="80"/>
        <v>40866.25</v>
      </c>
      <c r="O852" s="4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3"/>
        <v>music</v>
      </c>
      <c r="T852" t="str">
        <f t="shared" si="82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78"/>
        <v>208</v>
      </c>
      <c r="G853" t="s">
        <v>20</v>
      </c>
      <c r="H853">
        <v>160</v>
      </c>
      <c r="I853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4">
        <f t="shared" si="80"/>
        <v>41031.208333333336</v>
      </c>
      <c r="O853" s="4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3"/>
        <v>music</v>
      </c>
      <c r="T853" t="str">
        <f t="shared" si="82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78"/>
        <v>51</v>
      </c>
      <c r="G854" t="s">
        <v>14</v>
      </c>
      <c r="H854">
        <v>31</v>
      </c>
      <c r="I854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4">
        <f t="shared" si="80"/>
        <v>40740.208333333336</v>
      </c>
      <c r="O854" s="4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3"/>
        <v>games</v>
      </c>
      <c r="T854" t="str">
        <f t="shared" si="82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78"/>
        <v>652</v>
      </c>
      <c r="G855" t="s">
        <v>20</v>
      </c>
      <c r="H855">
        <v>1467</v>
      </c>
      <c r="I855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4">
        <f t="shared" si="80"/>
        <v>40714.208333333336</v>
      </c>
      <c r="O855" s="4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3"/>
        <v>music</v>
      </c>
      <c r="T855" t="str">
        <f t="shared" si="82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78"/>
        <v>114</v>
      </c>
      <c r="G856" t="s">
        <v>20</v>
      </c>
      <c r="H856">
        <v>2662</v>
      </c>
      <c r="I856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4">
        <f t="shared" si="80"/>
        <v>43787.25</v>
      </c>
      <c r="O856" s="4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3"/>
        <v>publishing</v>
      </c>
      <c r="T856" t="str">
        <f t="shared" si="82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78"/>
        <v>102</v>
      </c>
      <c r="G857" t="s">
        <v>20</v>
      </c>
      <c r="H857">
        <v>452</v>
      </c>
      <c r="I857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4">
        <f t="shared" si="80"/>
        <v>40712.208333333336</v>
      </c>
      <c r="O857" s="4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3"/>
        <v>theater</v>
      </c>
      <c r="T857" t="str">
        <f t="shared" si="82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78"/>
        <v>357</v>
      </c>
      <c r="G858" t="s">
        <v>20</v>
      </c>
      <c r="H858">
        <v>158</v>
      </c>
      <c r="I85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4">
        <f t="shared" si="80"/>
        <v>41023.208333333336</v>
      </c>
      <c r="O858" s="4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3"/>
        <v>food</v>
      </c>
      <c r="T858" t="str">
        <f t="shared" si="82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78"/>
        <v>140</v>
      </c>
      <c r="G859" t="s">
        <v>20</v>
      </c>
      <c r="H859">
        <v>225</v>
      </c>
      <c r="I859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4">
        <f t="shared" si="80"/>
        <v>40944.25</v>
      </c>
      <c r="O859" s="4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3"/>
        <v>film &amp; video</v>
      </c>
      <c r="T859" t="str">
        <f t="shared" si="82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78"/>
        <v>69</v>
      </c>
      <c r="G860" t="s">
        <v>14</v>
      </c>
      <c r="H860">
        <v>35</v>
      </c>
      <c r="I860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4">
        <f t="shared" si="80"/>
        <v>43211.208333333328</v>
      </c>
      <c r="O860" s="4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3"/>
        <v>food</v>
      </c>
      <c r="T860" t="str">
        <f t="shared" si="82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78"/>
        <v>36</v>
      </c>
      <c r="G861" t="s">
        <v>14</v>
      </c>
      <c r="H861">
        <v>63</v>
      </c>
      <c r="I861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4">
        <f t="shared" si="80"/>
        <v>41334.25</v>
      </c>
      <c r="O861" s="4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3"/>
        <v>theater</v>
      </c>
      <c r="T861" t="str">
        <f t="shared" si="82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78"/>
        <v>252</v>
      </c>
      <c r="G862" t="s">
        <v>20</v>
      </c>
      <c r="H862">
        <v>65</v>
      </c>
      <c r="I862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4">
        <f t="shared" si="80"/>
        <v>43515.25</v>
      </c>
      <c r="O862" s="4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3"/>
        <v>technology</v>
      </c>
      <c r="T862" t="str">
        <f t="shared" si="82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78"/>
        <v>106</v>
      </c>
      <c r="G863" t="s">
        <v>20</v>
      </c>
      <c r="H863">
        <v>163</v>
      </c>
      <c r="I863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4">
        <f t="shared" si="80"/>
        <v>40258.208333333336</v>
      </c>
      <c r="O863" s="4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3"/>
        <v>theater</v>
      </c>
      <c r="T863" t="str">
        <f t="shared" si="82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78"/>
        <v>187</v>
      </c>
      <c r="G864" t="s">
        <v>20</v>
      </c>
      <c r="H864">
        <v>85</v>
      </c>
      <c r="I864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4">
        <f t="shared" si="80"/>
        <v>40756.208333333336</v>
      </c>
      <c r="O864" s="4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3"/>
        <v>theater</v>
      </c>
      <c r="T864" t="str">
        <f t="shared" si="82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78"/>
        <v>387</v>
      </c>
      <c r="G865" t="s">
        <v>20</v>
      </c>
      <c r="H865">
        <v>217</v>
      </c>
      <c r="I865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4">
        <f t="shared" si="80"/>
        <v>42172.208333333328</v>
      </c>
      <c r="O865" s="4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3"/>
        <v>film &amp; video</v>
      </c>
      <c r="T865" t="str">
        <f t="shared" si="82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78"/>
        <v>347</v>
      </c>
      <c r="G866" t="s">
        <v>20</v>
      </c>
      <c r="H866">
        <v>150</v>
      </c>
      <c r="I866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4">
        <f t="shared" si="80"/>
        <v>42601.208333333328</v>
      </c>
      <c r="O866" s="4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3"/>
        <v>film &amp; video</v>
      </c>
      <c r="T866" t="str">
        <f t="shared" si="82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78"/>
        <v>186</v>
      </c>
      <c r="G867" t="s">
        <v>20</v>
      </c>
      <c r="H867">
        <v>3272</v>
      </c>
      <c r="I867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4">
        <f t="shared" si="80"/>
        <v>41897.208333333336</v>
      </c>
      <c r="O867" s="4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3"/>
        <v>theater</v>
      </c>
      <c r="T867" t="str">
        <f t="shared" si="82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78"/>
        <v>43</v>
      </c>
      <c r="G868" t="s">
        <v>74</v>
      </c>
      <c r="H868">
        <v>898</v>
      </c>
      <c r="I86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4">
        <f t="shared" si="80"/>
        <v>40671.208333333336</v>
      </c>
      <c r="O868" s="4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3"/>
        <v>photography</v>
      </c>
      <c r="T868" t="str">
        <f t="shared" si="82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78"/>
        <v>162</v>
      </c>
      <c r="G869" t="s">
        <v>20</v>
      </c>
      <c r="H869">
        <v>300</v>
      </c>
      <c r="I869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4">
        <f t="shared" si="80"/>
        <v>43382.208333333328</v>
      </c>
      <c r="O869" s="4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3"/>
        <v>food</v>
      </c>
      <c r="T869" t="str">
        <f t="shared" si="82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78"/>
        <v>185</v>
      </c>
      <c r="G870" t="s">
        <v>20</v>
      </c>
      <c r="H870">
        <v>126</v>
      </c>
      <c r="I870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4">
        <f t="shared" si="80"/>
        <v>41559.208333333336</v>
      </c>
      <c r="O870" s="4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3"/>
        <v>theater</v>
      </c>
      <c r="T870" t="str">
        <f t="shared" si="82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78"/>
        <v>24</v>
      </c>
      <c r="G871" t="s">
        <v>14</v>
      </c>
      <c r="H871">
        <v>526</v>
      </c>
      <c r="I871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4">
        <f t="shared" si="80"/>
        <v>40350.208333333336</v>
      </c>
      <c r="O871" s="4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3"/>
        <v>film &amp; video</v>
      </c>
      <c r="T871" t="str">
        <f t="shared" si="82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78"/>
        <v>90</v>
      </c>
      <c r="G872" t="s">
        <v>14</v>
      </c>
      <c r="H872">
        <v>121</v>
      </c>
      <c r="I872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4">
        <f t="shared" si="80"/>
        <v>42240.208333333328</v>
      </c>
      <c r="O872" s="4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3"/>
        <v>theater</v>
      </c>
      <c r="T872" t="str">
        <f t="shared" si="82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78"/>
        <v>273</v>
      </c>
      <c r="G873" t="s">
        <v>20</v>
      </c>
      <c r="H873">
        <v>2320</v>
      </c>
      <c r="I873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4">
        <f t="shared" si="80"/>
        <v>43040.208333333328</v>
      </c>
      <c r="O873" s="4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3"/>
        <v>theater</v>
      </c>
      <c r="T873" t="str">
        <f t="shared" si="82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78"/>
        <v>170</v>
      </c>
      <c r="G874" t="s">
        <v>20</v>
      </c>
      <c r="H874">
        <v>81</v>
      </c>
      <c r="I874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4">
        <f t="shared" si="80"/>
        <v>43346.208333333328</v>
      </c>
      <c r="O874" s="4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3"/>
        <v>film &amp; video</v>
      </c>
      <c r="T874" t="str">
        <f t="shared" si="82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78"/>
        <v>188</v>
      </c>
      <c r="G875" t="s">
        <v>20</v>
      </c>
      <c r="H875">
        <v>1887</v>
      </c>
      <c r="I875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4">
        <f t="shared" si="80"/>
        <v>41647.25</v>
      </c>
      <c r="O875" s="4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3"/>
        <v>photography</v>
      </c>
      <c r="T875" t="str">
        <f t="shared" si="82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78"/>
        <v>347</v>
      </c>
      <c r="G876" t="s">
        <v>20</v>
      </c>
      <c r="H876">
        <v>4358</v>
      </c>
      <c r="I876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4">
        <f t="shared" si="80"/>
        <v>40291.208333333336</v>
      </c>
      <c r="O876" s="4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3"/>
        <v>photography</v>
      </c>
      <c r="T876" t="str">
        <f t="shared" si="82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78"/>
        <v>69</v>
      </c>
      <c r="G877" t="s">
        <v>14</v>
      </c>
      <c r="H877">
        <v>67</v>
      </c>
      <c r="I877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4">
        <f t="shared" si="80"/>
        <v>40556.25</v>
      </c>
      <c r="O877" s="4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3"/>
        <v>music</v>
      </c>
      <c r="T877" t="str">
        <f t="shared" si="82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78"/>
        <v>25</v>
      </c>
      <c r="G878" t="s">
        <v>14</v>
      </c>
      <c r="H878">
        <v>57</v>
      </c>
      <c r="I87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4">
        <f t="shared" si="80"/>
        <v>43624.208333333328</v>
      </c>
      <c r="O878" s="4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3"/>
        <v>photography</v>
      </c>
      <c r="T878" t="str">
        <f t="shared" si="82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78"/>
        <v>77</v>
      </c>
      <c r="G879" t="s">
        <v>14</v>
      </c>
      <c r="H879">
        <v>1229</v>
      </c>
      <c r="I879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4">
        <f t="shared" si="80"/>
        <v>42577.208333333328</v>
      </c>
      <c r="O879" s="4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3"/>
        <v>food</v>
      </c>
      <c r="T879" t="str">
        <f t="shared" si="82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78"/>
        <v>37</v>
      </c>
      <c r="G880" t="s">
        <v>14</v>
      </c>
      <c r="H880">
        <v>12</v>
      </c>
      <c r="I880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4">
        <f t="shared" si="80"/>
        <v>43845.25</v>
      </c>
      <c r="O880" s="4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3"/>
        <v>music</v>
      </c>
      <c r="T880" t="str">
        <f t="shared" si="82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78"/>
        <v>544</v>
      </c>
      <c r="G881" t="s">
        <v>20</v>
      </c>
      <c r="H881">
        <v>53</v>
      </c>
      <c r="I881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4">
        <f t="shared" si="80"/>
        <v>42788.25</v>
      </c>
      <c r="O881" s="4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3"/>
        <v>publishing</v>
      </c>
      <c r="T881" t="str">
        <f t="shared" si="82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78"/>
        <v>229</v>
      </c>
      <c r="G882" t="s">
        <v>20</v>
      </c>
      <c r="H882">
        <v>2414</v>
      </c>
      <c r="I882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4">
        <f t="shared" si="80"/>
        <v>43667.208333333328</v>
      </c>
      <c r="O882" s="4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3"/>
        <v>music</v>
      </c>
      <c r="T882" t="str">
        <f t="shared" si="82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78"/>
        <v>39</v>
      </c>
      <c r="G883" t="s">
        <v>14</v>
      </c>
      <c r="H883">
        <v>452</v>
      </c>
      <c r="I883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4">
        <f t="shared" si="80"/>
        <v>42194.208333333328</v>
      </c>
      <c r="O883" s="4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3"/>
        <v>theater</v>
      </c>
      <c r="T883" t="str">
        <f t="shared" si="82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78"/>
        <v>370</v>
      </c>
      <c r="G884" t="s">
        <v>20</v>
      </c>
      <c r="H884">
        <v>80</v>
      </c>
      <c r="I88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4">
        <f t="shared" si="80"/>
        <v>42025.25</v>
      </c>
      <c r="O884" s="4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3"/>
        <v>theater</v>
      </c>
      <c r="T884" t="str">
        <f t="shared" si="82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78"/>
        <v>238</v>
      </c>
      <c r="G885" t="s">
        <v>20</v>
      </c>
      <c r="H885">
        <v>193</v>
      </c>
      <c r="I885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4">
        <f t="shared" si="80"/>
        <v>40323.208333333336</v>
      </c>
      <c r="O885" s="4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3"/>
        <v>film &amp; video</v>
      </c>
      <c r="T885" t="str">
        <f t="shared" si="82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78"/>
        <v>64</v>
      </c>
      <c r="G886" t="s">
        <v>14</v>
      </c>
      <c r="H886">
        <v>1886</v>
      </c>
      <c r="I886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4">
        <f t="shared" si="80"/>
        <v>41763.208333333336</v>
      </c>
      <c r="O886" s="4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3"/>
        <v>theater</v>
      </c>
      <c r="T886" t="str">
        <f t="shared" si="82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78"/>
        <v>118</v>
      </c>
      <c r="G887" t="s">
        <v>20</v>
      </c>
      <c r="H887">
        <v>52</v>
      </c>
      <c r="I887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4">
        <f t="shared" si="80"/>
        <v>40335.208333333336</v>
      </c>
      <c r="O887" s="4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3"/>
        <v>theater</v>
      </c>
      <c r="T887" t="str">
        <f t="shared" si="82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78"/>
        <v>85</v>
      </c>
      <c r="G888" t="s">
        <v>14</v>
      </c>
      <c r="H888">
        <v>1825</v>
      </c>
      <c r="I88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4">
        <f t="shared" si="80"/>
        <v>40416.208333333336</v>
      </c>
      <c r="O888" s="4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3"/>
        <v>music</v>
      </c>
      <c r="T888" t="str">
        <f t="shared" si="82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78"/>
        <v>29</v>
      </c>
      <c r="G889" t="s">
        <v>14</v>
      </c>
      <c r="H889">
        <v>31</v>
      </c>
      <c r="I889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4">
        <f t="shared" si="80"/>
        <v>42202.208333333328</v>
      </c>
      <c r="O889" s="4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3"/>
        <v>theater</v>
      </c>
      <c r="T889" t="str">
        <f t="shared" si="82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78"/>
        <v>210</v>
      </c>
      <c r="G890" t="s">
        <v>20</v>
      </c>
      <c r="H890">
        <v>290</v>
      </c>
      <c r="I890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4">
        <f t="shared" si="80"/>
        <v>42836.208333333328</v>
      </c>
      <c r="O890" s="4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3"/>
        <v>theater</v>
      </c>
      <c r="T890" t="str">
        <f t="shared" si="82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78"/>
        <v>170</v>
      </c>
      <c r="G891" t="s">
        <v>20</v>
      </c>
      <c r="H891">
        <v>122</v>
      </c>
      <c r="I891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4">
        <f t="shared" si="80"/>
        <v>41710.208333333336</v>
      </c>
      <c r="O891" s="4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3"/>
        <v>music</v>
      </c>
      <c r="T891" t="str">
        <f t="shared" si="82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78"/>
        <v>116</v>
      </c>
      <c r="G892" t="s">
        <v>20</v>
      </c>
      <c r="H892">
        <v>1470</v>
      </c>
      <c r="I892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4">
        <f t="shared" si="80"/>
        <v>43640.208333333328</v>
      </c>
      <c r="O892" s="4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3"/>
        <v>music</v>
      </c>
      <c r="T892" t="str">
        <f t="shared" si="82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78"/>
        <v>259</v>
      </c>
      <c r="G893" t="s">
        <v>20</v>
      </c>
      <c r="H893">
        <v>165</v>
      </c>
      <c r="I893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4">
        <f t="shared" si="80"/>
        <v>40880.25</v>
      </c>
      <c r="O893" s="4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3"/>
        <v>film &amp; video</v>
      </c>
      <c r="T893" t="str">
        <f t="shared" si="82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78"/>
        <v>231</v>
      </c>
      <c r="G894" t="s">
        <v>20</v>
      </c>
      <c r="H894">
        <v>182</v>
      </c>
      <c r="I894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4">
        <f t="shared" si="80"/>
        <v>40319.208333333336</v>
      </c>
      <c r="O894" s="4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3"/>
        <v>publishing</v>
      </c>
      <c r="T894" t="str">
        <f t="shared" si="82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78"/>
        <v>128</v>
      </c>
      <c r="G895" t="s">
        <v>20</v>
      </c>
      <c r="H895">
        <v>199</v>
      </c>
      <c r="I895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4">
        <f t="shared" si="80"/>
        <v>42170.208333333328</v>
      </c>
      <c r="O895" s="4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3"/>
        <v>film &amp; video</v>
      </c>
      <c r="T895" t="str">
        <f t="shared" si="82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78"/>
        <v>189</v>
      </c>
      <c r="G896" t="s">
        <v>20</v>
      </c>
      <c r="H896">
        <v>56</v>
      </c>
      <c r="I896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4">
        <f t="shared" si="80"/>
        <v>41466.208333333336</v>
      </c>
      <c r="O896" s="4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3"/>
        <v>film &amp; video</v>
      </c>
      <c r="T896" t="str">
        <f t="shared" si="82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78"/>
        <v>7</v>
      </c>
      <c r="G897" t="s">
        <v>14</v>
      </c>
      <c r="H897">
        <v>107</v>
      </c>
      <c r="I897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4">
        <f t="shared" si="80"/>
        <v>43134.25</v>
      </c>
      <c r="O897" s="4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3"/>
        <v>theater</v>
      </c>
      <c r="T897" t="str">
        <f t="shared" si="82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78"/>
        <v>774</v>
      </c>
      <c r="G898" t="s">
        <v>20</v>
      </c>
      <c r="H898">
        <v>1460</v>
      </c>
      <c r="I898">
        <f t="shared" si="79"/>
        <v>105.03</v>
      </c>
      <c r="J898" t="s">
        <v>26</v>
      </c>
      <c r="K898" t="s">
        <v>27</v>
      </c>
      <c r="L898">
        <v>1310619600</v>
      </c>
      <c r="M898">
        <v>1310878800</v>
      </c>
      <c r="N898" s="4">
        <f t="shared" si="80"/>
        <v>40738.208333333336</v>
      </c>
      <c r="O898" s="4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3"/>
        <v>food</v>
      </c>
      <c r="T898" t="str">
        <f t="shared" si="82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84">ROUND(E899/D899*100,0)</f>
        <v>28</v>
      </c>
      <c r="G899" t="s">
        <v>14</v>
      </c>
      <c r="H899">
        <v>27</v>
      </c>
      <c r="I899">
        <f t="shared" ref="I899:I962" si="85">IF(H899=0,0,ROUND(E899/H899,2))</f>
        <v>90.26</v>
      </c>
      <c r="J899" t="s">
        <v>21</v>
      </c>
      <c r="K899" t="s">
        <v>22</v>
      </c>
      <c r="L899">
        <v>1556427600</v>
      </c>
      <c r="M899">
        <v>1556600400</v>
      </c>
      <c r="N899" s="4">
        <f t="shared" ref="N899:N962" si="86">(((L899/60)/60/24)+DATE(1970,1,1))</f>
        <v>43583.208333333328</v>
      </c>
      <c r="O899" s="4">
        <f t="shared" ref="O899:O962" si="87">(((M899/60)/60/24)+DATE(1970,1,1))</f>
        <v>43585.208333333328</v>
      </c>
      <c r="P899" t="b">
        <v>0</v>
      </c>
      <c r="Q899" t="b">
        <v>0</v>
      </c>
      <c r="R899" t="s">
        <v>33</v>
      </c>
      <c r="S899" t="str">
        <f t="shared" si="83"/>
        <v>theater</v>
      </c>
      <c r="T899" t="str">
        <f t="shared" ref="T899:T962" si="88">RIGHT(R899,LEN(R899)-FIND("/",R899))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84"/>
        <v>52</v>
      </c>
      <c r="G900" t="s">
        <v>14</v>
      </c>
      <c r="H900">
        <v>1221</v>
      </c>
      <c r="I900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4">
        <f t="shared" si="86"/>
        <v>43815.25</v>
      </c>
      <c r="O900" s="4">
        <f t="shared" si="87"/>
        <v>43821.25</v>
      </c>
      <c r="P900" t="b">
        <v>0</v>
      </c>
      <c r="Q900" t="b">
        <v>0</v>
      </c>
      <c r="R900" t="s">
        <v>42</v>
      </c>
      <c r="S900" t="str">
        <f t="shared" ref="S900:S963" si="89">LEFT(R900,FIND("/",R900)-1)</f>
        <v>film &amp; video</v>
      </c>
      <c r="T900" t="str">
        <f t="shared" si="88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84"/>
        <v>407</v>
      </c>
      <c r="G901" t="s">
        <v>20</v>
      </c>
      <c r="H901">
        <v>123</v>
      </c>
      <c r="I901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4">
        <f t="shared" si="86"/>
        <v>41554.208333333336</v>
      </c>
      <c r="O901" s="4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9"/>
        <v>music</v>
      </c>
      <c r="T901" t="str">
        <f t="shared" si="88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84"/>
        <v>2</v>
      </c>
      <c r="G902" t="s">
        <v>14</v>
      </c>
      <c r="H902">
        <v>1</v>
      </c>
      <c r="I902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4">
        <f t="shared" si="86"/>
        <v>41901.208333333336</v>
      </c>
      <c r="O902" s="4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9"/>
        <v>technology</v>
      </c>
      <c r="T902" t="str">
        <f t="shared" si="88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84"/>
        <v>156</v>
      </c>
      <c r="G903" t="s">
        <v>20</v>
      </c>
      <c r="H903">
        <v>159</v>
      </c>
      <c r="I903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4">
        <f t="shared" si="86"/>
        <v>43298.208333333328</v>
      </c>
      <c r="O903" s="4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9"/>
        <v>music</v>
      </c>
      <c r="T903" t="str">
        <f t="shared" si="88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84"/>
        <v>252</v>
      </c>
      <c r="G904" t="s">
        <v>20</v>
      </c>
      <c r="H904">
        <v>110</v>
      </c>
      <c r="I904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4">
        <f t="shared" si="86"/>
        <v>42399.25</v>
      </c>
      <c r="O904" s="4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9"/>
        <v>technology</v>
      </c>
      <c r="T904" t="str">
        <f t="shared" si="88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84"/>
        <v>2</v>
      </c>
      <c r="G905" t="s">
        <v>47</v>
      </c>
      <c r="H905">
        <v>14</v>
      </c>
      <c r="I905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4">
        <f t="shared" si="86"/>
        <v>41034.208333333336</v>
      </c>
      <c r="O905" s="4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9"/>
        <v>publishing</v>
      </c>
      <c r="T905" t="str">
        <f t="shared" si="88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84"/>
        <v>12</v>
      </c>
      <c r="G906" t="s">
        <v>14</v>
      </c>
      <c r="H906">
        <v>16</v>
      </c>
      <c r="I906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4">
        <f t="shared" si="86"/>
        <v>41186.208333333336</v>
      </c>
      <c r="O906" s="4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9"/>
        <v>publishing</v>
      </c>
      <c r="T906" t="str">
        <f t="shared" si="88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84"/>
        <v>164</v>
      </c>
      <c r="G907" t="s">
        <v>20</v>
      </c>
      <c r="H907">
        <v>236</v>
      </c>
      <c r="I907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4">
        <f t="shared" si="86"/>
        <v>41536.208333333336</v>
      </c>
      <c r="O907" s="4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9"/>
        <v>theater</v>
      </c>
      <c r="T907" t="str">
        <f t="shared" si="88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84"/>
        <v>163</v>
      </c>
      <c r="G908" t="s">
        <v>20</v>
      </c>
      <c r="H908">
        <v>191</v>
      </c>
      <c r="I90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4">
        <f t="shared" si="86"/>
        <v>42868.208333333328</v>
      </c>
      <c r="O908" s="4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9"/>
        <v>film &amp; video</v>
      </c>
      <c r="T908" t="str">
        <f t="shared" si="88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84"/>
        <v>20</v>
      </c>
      <c r="G909" t="s">
        <v>14</v>
      </c>
      <c r="H909">
        <v>41</v>
      </c>
      <c r="I909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4">
        <f t="shared" si="86"/>
        <v>40660.208333333336</v>
      </c>
      <c r="O909" s="4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9"/>
        <v>theater</v>
      </c>
      <c r="T909" t="str">
        <f t="shared" si="88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84"/>
        <v>319</v>
      </c>
      <c r="G910" t="s">
        <v>20</v>
      </c>
      <c r="H910">
        <v>3934</v>
      </c>
      <c r="I910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4">
        <f t="shared" si="86"/>
        <v>41031.208333333336</v>
      </c>
      <c r="O910" s="4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9"/>
        <v>games</v>
      </c>
      <c r="T910" t="str">
        <f t="shared" si="88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84"/>
        <v>479</v>
      </c>
      <c r="G911" t="s">
        <v>20</v>
      </c>
      <c r="H911">
        <v>80</v>
      </c>
      <c r="I911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4">
        <f t="shared" si="86"/>
        <v>43255.208333333328</v>
      </c>
      <c r="O911" s="4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9"/>
        <v>theater</v>
      </c>
      <c r="T911" t="str">
        <f t="shared" si="88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84"/>
        <v>20</v>
      </c>
      <c r="G912" t="s">
        <v>74</v>
      </c>
      <c r="H912">
        <v>296</v>
      </c>
      <c r="I912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4">
        <f t="shared" si="86"/>
        <v>42026.25</v>
      </c>
      <c r="O912" s="4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9"/>
        <v>theater</v>
      </c>
      <c r="T912" t="str">
        <f t="shared" si="88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84"/>
        <v>199</v>
      </c>
      <c r="G913" t="s">
        <v>20</v>
      </c>
      <c r="H913">
        <v>462</v>
      </c>
      <c r="I913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4">
        <f t="shared" si="86"/>
        <v>43717.208333333328</v>
      </c>
      <c r="O913" s="4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9"/>
        <v>technology</v>
      </c>
      <c r="T913" t="str">
        <f t="shared" si="88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84"/>
        <v>795</v>
      </c>
      <c r="G914" t="s">
        <v>20</v>
      </c>
      <c r="H914">
        <v>179</v>
      </c>
      <c r="I914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4">
        <f t="shared" si="86"/>
        <v>41157.208333333336</v>
      </c>
      <c r="O914" s="4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9"/>
        <v>film &amp; video</v>
      </c>
      <c r="T914" t="str">
        <f t="shared" si="88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84"/>
        <v>51</v>
      </c>
      <c r="G915" t="s">
        <v>14</v>
      </c>
      <c r="H915">
        <v>523</v>
      </c>
      <c r="I915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4">
        <f t="shared" si="86"/>
        <v>43597.208333333328</v>
      </c>
      <c r="O915" s="4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9"/>
        <v>film &amp; video</v>
      </c>
      <c r="T915" t="str">
        <f t="shared" si="88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84"/>
        <v>57</v>
      </c>
      <c r="G916" t="s">
        <v>14</v>
      </c>
      <c r="H916">
        <v>141</v>
      </c>
      <c r="I916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4">
        <f t="shared" si="86"/>
        <v>41490.208333333336</v>
      </c>
      <c r="O916" s="4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9"/>
        <v>theater</v>
      </c>
      <c r="T916" t="str">
        <f t="shared" si="88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84"/>
        <v>156</v>
      </c>
      <c r="G917" t="s">
        <v>20</v>
      </c>
      <c r="H917">
        <v>1866</v>
      </c>
      <c r="I917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4">
        <f t="shared" si="86"/>
        <v>42976.208333333328</v>
      </c>
      <c r="O917" s="4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9"/>
        <v>film &amp; video</v>
      </c>
      <c r="T917" t="str">
        <f t="shared" si="88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84"/>
        <v>36</v>
      </c>
      <c r="G918" t="s">
        <v>14</v>
      </c>
      <c r="H918">
        <v>52</v>
      </c>
      <c r="I91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4">
        <f t="shared" si="86"/>
        <v>41991.25</v>
      </c>
      <c r="O918" s="4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9"/>
        <v>photography</v>
      </c>
      <c r="T918" t="str">
        <f t="shared" si="88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84"/>
        <v>58</v>
      </c>
      <c r="G919" t="s">
        <v>47</v>
      </c>
      <c r="H919">
        <v>27</v>
      </c>
      <c r="I919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4">
        <f t="shared" si="86"/>
        <v>40722.208333333336</v>
      </c>
      <c r="O919" s="4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9"/>
        <v>film &amp; video</v>
      </c>
      <c r="T919" t="str">
        <f t="shared" si="88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84"/>
        <v>237</v>
      </c>
      <c r="G920" t="s">
        <v>20</v>
      </c>
      <c r="H920">
        <v>156</v>
      </c>
      <c r="I920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4">
        <f t="shared" si="86"/>
        <v>41117.208333333336</v>
      </c>
      <c r="O920" s="4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9"/>
        <v>publishing</v>
      </c>
      <c r="T920" t="str">
        <f t="shared" si="88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84"/>
        <v>59</v>
      </c>
      <c r="G921" t="s">
        <v>14</v>
      </c>
      <c r="H921">
        <v>225</v>
      </c>
      <c r="I921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4">
        <f t="shared" si="86"/>
        <v>43022.208333333328</v>
      </c>
      <c r="O921" s="4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9"/>
        <v>theater</v>
      </c>
      <c r="T921" t="str">
        <f t="shared" si="88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84"/>
        <v>183</v>
      </c>
      <c r="G922" t="s">
        <v>20</v>
      </c>
      <c r="H922">
        <v>255</v>
      </c>
      <c r="I922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4">
        <f t="shared" si="86"/>
        <v>43503.25</v>
      </c>
      <c r="O922" s="4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9"/>
        <v>film &amp; video</v>
      </c>
      <c r="T922" t="str">
        <f t="shared" si="88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84"/>
        <v>1</v>
      </c>
      <c r="G923" t="s">
        <v>14</v>
      </c>
      <c r="H923">
        <v>38</v>
      </c>
      <c r="I923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4">
        <f t="shared" si="86"/>
        <v>40951.25</v>
      </c>
      <c r="O923" s="4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9"/>
        <v>technology</v>
      </c>
      <c r="T923" t="str">
        <f t="shared" si="88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84"/>
        <v>176</v>
      </c>
      <c r="G924" t="s">
        <v>20</v>
      </c>
      <c r="H924">
        <v>2261</v>
      </c>
      <c r="I92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4">
        <f t="shared" si="86"/>
        <v>43443.25</v>
      </c>
      <c r="O924" s="4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9"/>
        <v>music</v>
      </c>
      <c r="T924" t="str">
        <f t="shared" si="88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84"/>
        <v>238</v>
      </c>
      <c r="G925" t="s">
        <v>20</v>
      </c>
      <c r="H925">
        <v>40</v>
      </c>
      <c r="I925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4">
        <f t="shared" si="86"/>
        <v>40373.208333333336</v>
      </c>
      <c r="O925" s="4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9"/>
        <v>theater</v>
      </c>
      <c r="T925" t="str">
        <f t="shared" si="88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84"/>
        <v>488</v>
      </c>
      <c r="G926" t="s">
        <v>20</v>
      </c>
      <c r="H926">
        <v>2289</v>
      </c>
      <c r="I926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4">
        <f t="shared" si="86"/>
        <v>43769.208333333328</v>
      </c>
      <c r="O926" s="4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9"/>
        <v>theater</v>
      </c>
      <c r="T926" t="str">
        <f t="shared" si="88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84"/>
        <v>224</v>
      </c>
      <c r="G927" t="s">
        <v>20</v>
      </c>
      <c r="H927">
        <v>65</v>
      </c>
      <c r="I927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4">
        <f t="shared" si="86"/>
        <v>43000.208333333328</v>
      </c>
      <c r="O927" s="4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9"/>
        <v>theater</v>
      </c>
      <c r="T927" t="str">
        <f t="shared" si="88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84"/>
        <v>18</v>
      </c>
      <c r="G928" t="s">
        <v>14</v>
      </c>
      <c r="H928">
        <v>15</v>
      </c>
      <c r="I92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4">
        <f t="shared" si="86"/>
        <v>42502.208333333328</v>
      </c>
      <c r="O928" s="4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9"/>
        <v>food</v>
      </c>
      <c r="T928" t="str">
        <f t="shared" si="88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84"/>
        <v>46</v>
      </c>
      <c r="G929" t="s">
        <v>14</v>
      </c>
      <c r="H929">
        <v>37</v>
      </c>
      <c r="I929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4">
        <f t="shared" si="86"/>
        <v>41102.208333333336</v>
      </c>
      <c r="O929" s="4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9"/>
        <v>theater</v>
      </c>
      <c r="T929" t="str">
        <f t="shared" si="88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84"/>
        <v>117</v>
      </c>
      <c r="G930" t="s">
        <v>20</v>
      </c>
      <c r="H930">
        <v>3777</v>
      </c>
      <c r="I930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4">
        <f t="shared" si="86"/>
        <v>41637.25</v>
      </c>
      <c r="O930" s="4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9"/>
        <v>technology</v>
      </c>
      <c r="T930" t="str">
        <f t="shared" si="88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84"/>
        <v>217</v>
      </c>
      <c r="G931" t="s">
        <v>20</v>
      </c>
      <c r="H931">
        <v>184</v>
      </c>
      <c r="I931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4">
        <f t="shared" si="86"/>
        <v>42858.208333333328</v>
      </c>
      <c r="O931" s="4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9"/>
        <v>theater</v>
      </c>
      <c r="T931" t="str">
        <f t="shared" si="88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84"/>
        <v>112</v>
      </c>
      <c r="G932" t="s">
        <v>20</v>
      </c>
      <c r="H932">
        <v>85</v>
      </c>
      <c r="I932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4">
        <f t="shared" si="86"/>
        <v>42060.25</v>
      </c>
      <c r="O932" s="4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9"/>
        <v>theater</v>
      </c>
      <c r="T932" t="str">
        <f t="shared" si="88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84"/>
        <v>73</v>
      </c>
      <c r="G933" t="s">
        <v>14</v>
      </c>
      <c r="H933">
        <v>112</v>
      </c>
      <c r="I933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4">
        <f t="shared" si="86"/>
        <v>41818.208333333336</v>
      </c>
      <c r="O933" s="4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9"/>
        <v>theater</v>
      </c>
      <c r="T933" t="str">
        <f t="shared" si="88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84"/>
        <v>212</v>
      </c>
      <c r="G934" t="s">
        <v>20</v>
      </c>
      <c r="H934">
        <v>144</v>
      </c>
      <c r="I934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4">
        <f t="shared" si="86"/>
        <v>41709.208333333336</v>
      </c>
      <c r="O934" s="4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9"/>
        <v>music</v>
      </c>
      <c r="T934" t="str">
        <f t="shared" si="88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84"/>
        <v>240</v>
      </c>
      <c r="G935" t="s">
        <v>20</v>
      </c>
      <c r="H935">
        <v>1902</v>
      </c>
      <c r="I935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4">
        <f t="shared" si="86"/>
        <v>41372.208333333336</v>
      </c>
      <c r="O935" s="4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9"/>
        <v>theater</v>
      </c>
      <c r="T935" t="str">
        <f t="shared" si="88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84"/>
        <v>182</v>
      </c>
      <c r="G936" t="s">
        <v>20</v>
      </c>
      <c r="H936">
        <v>105</v>
      </c>
      <c r="I936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4">
        <f t="shared" si="86"/>
        <v>42422.25</v>
      </c>
      <c r="O936" s="4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9"/>
        <v>theater</v>
      </c>
      <c r="T936" t="str">
        <f t="shared" si="88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84"/>
        <v>164</v>
      </c>
      <c r="G937" t="s">
        <v>20</v>
      </c>
      <c r="H937">
        <v>132</v>
      </c>
      <c r="I937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4">
        <f t="shared" si="86"/>
        <v>42209.208333333328</v>
      </c>
      <c r="O937" s="4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9"/>
        <v>theater</v>
      </c>
      <c r="T937" t="str">
        <f t="shared" si="88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84"/>
        <v>2</v>
      </c>
      <c r="G938" t="s">
        <v>14</v>
      </c>
      <c r="H938">
        <v>21</v>
      </c>
      <c r="I93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4">
        <f t="shared" si="86"/>
        <v>43668.208333333328</v>
      </c>
      <c r="O938" s="4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9"/>
        <v>theater</v>
      </c>
      <c r="T938" t="str">
        <f t="shared" si="88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84"/>
        <v>50</v>
      </c>
      <c r="G939" t="s">
        <v>74</v>
      </c>
      <c r="H939">
        <v>976</v>
      </c>
      <c r="I939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4">
        <f t="shared" si="86"/>
        <v>42334.25</v>
      </c>
      <c r="O939" s="4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9"/>
        <v>film &amp; video</v>
      </c>
      <c r="T939" t="str">
        <f t="shared" si="88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84"/>
        <v>110</v>
      </c>
      <c r="G940" t="s">
        <v>20</v>
      </c>
      <c r="H940">
        <v>96</v>
      </c>
      <c r="I940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4">
        <f t="shared" si="86"/>
        <v>43263.208333333328</v>
      </c>
      <c r="O940" s="4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9"/>
        <v>publishing</v>
      </c>
      <c r="T940" t="str">
        <f t="shared" si="88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84"/>
        <v>49</v>
      </c>
      <c r="G941" t="s">
        <v>14</v>
      </c>
      <c r="H941">
        <v>67</v>
      </c>
      <c r="I941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4">
        <f t="shared" si="86"/>
        <v>40670.208333333336</v>
      </c>
      <c r="O941" s="4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9"/>
        <v>games</v>
      </c>
      <c r="T941" t="str">
        <f t="shared" si="88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84"/>
        <v>62</v>
      </c>
      <c r="G942" t="s">
        <v>47</v>
      </c>
      <c r="H942">
        <v>66</v>
      </c>
      <c r="I942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4">
        <f t="shared" si="86"/>
        <v>41244.25</v>
      </c>
      <c r="O942" s="4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9"/>
        <v>technology</v>
      </c>
      <c r="T942" t="str">
        <f t="shared" si="88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84"/>
        <v>13</v>
      </c>
      <c r="G943" t="s">
        <v>14</v>
      </c>
      <c r="H943">
        <v>78</v>
      </c>
      <c r="I943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4">
        <f t="shared" si="86"/>
        <v>40552.25</v>
      </c>
      <c r="O943" s="4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9"/>
        <v>theater</v>
      </c>
      <c r="T943" t="str">
        <f t="shared" si="88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84"/>
        <v>65</v>
      </c>
      <c r="G944" t="s">
        <v>14</v>
      </c>
      <c r="H944">
        <v>67</v>
      </c>
      <c r="I944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4">
        <f t="shared" si="86"/>
        <v>40568.25</v>
      </c>
      <c r="O944" s="4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9"/>
        <v>theater</v>
      </c>
      <c r="T944" t="str">
        <f t="shared" si="88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84"/>
        <v>160</v>
      </c>
      <c r="G945" t="s">
        <v>20</v>
      </c>
      <c r="H945">
        <v>114</v>
      </c>
      <c r="I945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4">
        <f t="shared" si="86"/>
        <v>41906.208333333336</v>
      </c>
      <c r="O945" s="4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9"/>
        <v>food</v>
      </c>
      <c r="T945" t="str">
        <f t="shared" si="88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84"/>
        <v>81</v>
      </c>
      <c r="G946" t="s">
        <v>14</v>
      </c>
      <c r="H946">
        <v>263</v>
      </c>
      <c r="I946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4">
        <f t="shared" si="86"/>
        <v>42776.25</v>
      </c>
      <c r="O946" s="4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9"/>
        <v>photography</v>
      </c>
      <c r="T946" t="str">
        <f t="shared" si="88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84"/>
        <v>32</v>
      </c>
      <c r="G947" t="s">
        <v>14</v>
      </c>
      <c r="H947">
        <v>1691</v>
      </c>
      <c r="I947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4">
        <f t="shared" si="86"/>
        <v>41004.208333333336</v>
      </c>
      <c r="O947" s="4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9"/>
        <v>photography</v>
      </c>
      <c r="T947" t="str">
        <f t="shared" si="88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84"/>
        <v>10</v>
      </c>
      <c r="G948" t="s">
        <v>14</v>
      </c>
      <c r="H948">
        <v>181</v>
      </c>
      <c r="I94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4">
        <f t="shared" si="86"/>
        <v>40710.208333333336</v>
      </c>
      <c r="O948" s="4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9"/>
        <v>theater</v>
      </c>
      <c r="T948" t="str">
        <f t="shared" si="88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84"/>
        <v>27</v>
      </c>
      <c r="G949" t="s">
        <v>14</v>
      </c>
      <c r="H949">
        <v>13</v>
      </c>
      <c r="I949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4">
        <f t="shared" si="86"/>
        <v>41908.208333333336</v>
      </c>
      <c r="O949" s="4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9"/>
        <v>theater</v>
      </c>
      <c r="T949" t="str">
        <f t="shared" si="88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84"/>
        <v>63</v>
      </c>
      <c r="G950" t="s">
        <v>74</v>
      </c>
      <c r="H950">
        <v>160</v>
      </c>
      <c r="I950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4">
        <f t="shared" si="86"/>
        <v>41985.25</v>
      </c>
      <c r="O950" s="4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9"/>
        <v>film &amp; video</v>
      </c>
      <c r="T950" t="str">
        <f t="shared" si="88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84"/>
        <v>161</v>
      </c>
      <c r="G951" t="s">
        <v>20</v>
      </c>
      <c r="H951">
        <v>203</v>
      </c>
      <c r="I951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4">
        <f t="shared" si="86"/>
        <v>42112.208333333328</v>
      </c>
      <c r="O951" s="4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9"/>
        <v>technology</v>
      </c>
      <c r="T951" t="str">
        <f t="shared" si="88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84"/>
        <v>5</v>
      </c>
      <c r="G952" t="s">
        <v>14</v>
      </c>
      <c r="H952">
        <v>1</v>
      </c>
      <c r="I952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4">
        <f t="shared" si="86"/>
        <v>43571.208333333328</v>
      </c>
      <c r="O952" s="4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9"/>
        <v>theater</v>
      </c>
      <c r="T952" t="str">
        <f t="shared" si="88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84"/>
        <v>1097</v>
      </c>
      <c r="G953" t="s">
        <v>20</v>
      </c>
      <c r="H953">
        <v>1559</v>
      </c>
      <c r="I953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4">
        <f t="shared" si="86"/>
        <v>42730.25</v>
      </c>
      <c r="O953" s="4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9"/>
        <v>music</v>
      </c>
      <c r="T953" t="str">
        <f t="shared" si="88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84"/>
        <v>70</v>
      </c>
      <c r="G954" t="s">
        <v>74</v>
      </c>
      <c r="H954">
        <v>2266</v>
      </c>
      <c r="I954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4">
        <f t="shared" si="86"/>
        <v>42591.208333333328</v>
      </c>
      <c r="O954" s="4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9"/>
        <v>film &amp; video</v>
      </c>
      <c r="T954" t="str">
        <f t="shared" si="88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84"/>
        <v>60</v>
      </c>
      <c r="G955" t="s">
        <v>14</v>
      </c>
      <c r="H955">
        <v>21</v>
      </c>
      <c r="I955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4">
        <f t="shared" si="86"/>
        <v>42358.25</v>
      </c>
      <c r="O955" s="4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9"/>
        <v>film &amp; video</v>
      </c>
      <c r="T955" t="str">
        <f t="shared" si="88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84"/>
        <v>367</v>
      </c>
      <c r="G956" t="s">
        <v>20</v>
      </c>
      <c r="H956">
        <v>1548</v>
      </c>
      <c r="I956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4">
        <f t="shared" si="86"/>
        <v>41174.208333333336</v>
      </c>
      <c r="O956" s="4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9"/>
        <v>technology</v>
      </c>
      <c r="T956" t="str">
        <f t="shared" si="88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84"/>
        <v>1109</v>
      </c>
      <c r="G957" t="s">
        <v>20</v>
      </c>
      <c r="H957">
        <v>80</v>
      </c>
      <c r="I957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4">
        <f t="shared" si="86"/>
        <v>41238.25</v>
      </c>
      <c r="O957" s="4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9"/>
        <v>theater</v>
      </c>
      <c r="T957" t="str">
        <f t="shared" si="88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84"/>
        <v>19</v>
      </c>
      <c r="G958" t="s">
        <v>14</v>
      </c>
      <c r="H958">
        <v>830</v>
      </c>
      <c r="I95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4">
        <f t="shared" si="86"/>
        <v>42360.25</v>
      </c>
      <c r="O958" s="4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9"/>
        <v>film &amp; video</v>
      </c>
      <c r="T958" t="str">
        <f t="shared" si="88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84"/>
        <v>127</v>
      </c>
      <c r="G959" t="s">
        <v>20</v>
      </c>
      <c r="H959">
        <v>131</v>
      </c>
      <c r="I959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4">
        <f t="shared" si="86"/>
        <v>40955.25</v>
      </c>
      <c r="O959" s="4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9"/>
        <v>theater</v>
      </c>
      <c r="T959" t="str">
        <f t="shared" si="88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84"/>
        <v>735</v>
      </c>
      <c r="G960" t="s">
        <v>20</v>
      </c>
      <c r="H960">
        <v>112</v>
      </c>
      <c r="I960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4">
        <f t="shared" si="86"/>
        <v>40350.208333333336</v>
      </c>
      <c r="O960" s="4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9"/>
        <v>film &amp; video</v>
      </c>
      <c r="T960" t="str">
        <f t="shared" si="88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84"/>
        <v>5</v>
      </c>
      <c r="G961" t="s">
        <v>14</v>
      </c>
      <c r="H961">
        <v>130</v>
      </c>
      <c r="I961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4">
        <f t="shared" si="86"/>
        <v>40357.208333333336</v>
      </c>
      <c r="O961" s="4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9"/>
        <v>publishing</v>
      </c>
      <c r="T961" t="str">
        <f t="shared" si="88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84"/>
        <v>85</v>
      </c>
      <c r="G962" t="s">
        <v>14</v>
      </c>
      <c r="H962">
        <v>55</v>
      </c>
      <c r="I962">
        <f t="shared" si="85"/>
        <v>85.05</v>
      </c>
      <c r="J962" t="s">
        <v>21</v>
      </c>
      <c r="K962" t="s">
        <v>22</v>
      </c>
      <c r="L962">
        <v>1454911200</v>
      </c>
      <c r="M962">
        <v>1458104400</v>
      </c>
      <c r="N962" s="4">
        <f t="shared" si="86"/>
        <v>42408.25</v>
      </c>
      <c r="O962" s="4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9"/>
        <v>technology</v>
      </c>
      <c r="T962" t="str">
        <f t="shared" si="88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90">ROUND(E963/D963*100,0)</f>
        <v>119</v>
      </c>
      <c r="G963" t="s">
        <v>20</v>
      </c>
      <c r="H963">
        <v>155</v>
      </c>
      <c r="I963">
        <f t="shared" ref="I963:I1001" si="91">IF(H963=0,0,ROUND(E963/H963,2))</f>
        <v>43.87</v>
      </c>
      <c r="J963" t="s">
        <v>21</v>
      </c>
      <c r="K963" t="s">
        <v>22</v>
      </c>
      <c r="L963">
        <v>1297922400</v>
      </c>
      <c r="M963">
        <v>1298268000</v>
      </c>
      <c r="N963" s="4">
        <f t="shared" ref="N963:N1001" si="92">(((L963/60)/60/24)+DATE(1970,1,1))</f>
        <v>40591.25</v>
      </c>
      <c r="O963" s="4">
        <f t="shared" ref="O963:O1001" si="93">(((M963/60)/60/24)+DATE(1970,1,1))</f>
        <v>40595.25</v>
      </c>
      <c r="P963" t="b">
        <v>0</v>
      </c>
      <c r="Q963" t="b">
        <v>0</v>
      </c>
      <c r="R963" t="s">
        <v>206</v>
      </c>
      <c r="S963" t="str">
        <f t="shared" si="89"/>
        <v>publishing</v>
      </c>
      <c r="T963" t="str">
        <f t="shared" ref="T963:T1001" si="94">RIGHT(R963,LEN(R963)-FIND("/",R963))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90"/>
        <v>296</v>
      </c>
      <c r="G964" t="s">
        <v>20</v>
      </c>
      <c r="H964">
        <v>266</v>
      </c>
      <c r="I964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4">
        <f t="shared" si="92"/>
        <v>41592.25</v>
      </c>
      <c r="O964" s="4">
        <f t="shared" si="93"/>
        <v>41613.25</v>
      </c>
      <c r="P964" t="b">
        <v>0</v>
      </c>
      <c r="Q964" t="b">
        <v>0</v>
      </c>
      <c r="R964" t="s">
        <v>17</v>
      </c>
      <c r="S964" t="str">
        <f t="shared" ref="S964:S1001" si="95">LEFT(R964,FIND("/",R964)-1)</f>
        <v>food</v>
      </c>
      <c r="T964" t="str">
        <f t="shared" si="94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90"/>
        <v>85</v>
      </c>
      <c r="G965" t="s">
        <v>14</v>
      </c>
      <c r="H965">
        <v>114</v>
      </c>
      <c r="I965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4">
        <f t="shared" si="92"/>
        <v>40607.25</v>
      </c>
      <c r="O965" s="4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5"/>
        <v>photography</v>
      </c>
      <c r="T965" t="str">
        <f t="shared" si="94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90"/>
        <v>356</v>
      </c>
      <c r="G966" t="s">
        <v>20</v>
      </c>
      <c r="H966">
        <v>155</v>
      </c>
      <c r="I966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4">
        <f t="shared" si="92"/>
        <v>42135.208333333328</v>
      </c>
      <c r="O966" s="4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5"/>
        <v>theater</v>
      </c>
      <c r="T966" t="str">
        <f t="shared" si="94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90"/>
        <v>386</v>
      </c>
      <c r="G967" t="s">
        <v>20</v>
      </c>
      <c r="H967">
        <v>207</v>
      </c>
      <c r="I967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4">
        <f t="shared" si="92"/>
        <v>40203.25</v>
      </c>
      <c r="O967" s="4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5"/>
        <v>music</v>
      </c>
      <c r="T967" t="str">
        <f t="shared" si="94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90"/>
        <v>792</v>
      </c>
      <c r="G968" t="s">
        <v>20</v>
      </c>
      <c r="H968">
        <v>245</v>
      </c>
      <c r="I96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4">
        <f t="shared" si="92"/>
        <v>42901.208333333328</v>
      </c>
      <c r="O968" s="4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5"/>
        <v>theater</v>
      </c>
      <c r="T968" t="str">
        <f t="shared" si="94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90"/>
        <v>137</v>
      </c>
      <c r="G969" t="s">
        <v>20</v>
      </c>
      <c r="H969">
        <v>1573</v>
      </c>
      <c r="I969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4">
        <f t="shared" si="92"/>
        <v>41005.208333333336</v>
      </c>
      <c r="O969" s="4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5"/>
        <v>music</v>
      </c>
      <c r="T969" t="str">
        <f t="shared" si="94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90"/>
        <v>338</v>
      </c>
      <c r="G970" t="s">
        <v>20</v>
      </c>
      <c r="H970">
        <v>114</v>
      </c>
      <c r="I970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4">
        <f t="shared" si="92"/>
        <v>40544.25</v>
      </c>
      <c r="O970" s="4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5"/>
        <v>food</v>
      </c>
      <c r="T970" t="str">
        <f t="shared" si="94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90"/>
        <v>108</v>
      </c>
      <c r="G971" t="s">
        <v>20</v>
      </c>
      <c r="H971">
        <v>93</v>
      </c>
      <c r="I971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4">
        <f t="shared" si="92"/>
        <v>43821.25</v>
      </c>
      <c r="O971" s="4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5"/>
        <v>theater</v>
      </c>
      <c r="T971" t="str">
        <f t="shared" si="94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90"/>
        <v>61</v>
      </c>
      <c r="G972" t="s">
        <v>14</v>
      </c>
      <c r="H972">
        <v>594</v>
      </c>
      <c r="I972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4">
        <f t="shared" si="92"/>
        <v>40672.208333333336</v>
      </c>
      <c r="O972" s="4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5"/>
        <v>theater</v>
      </c>
      <c r="T972" t="str">
        <f t="shared" si="94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90"/>
        <v>28</v>
      </c>
      <c r="G973" t="s">
        <v>14</v>
      </c>
      <c r="H973">
        <v>24</v>
      </c>
      <c r="I973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4">
        <f t="shared" si="92"/>
        <v>41555.208333333336</v>
      </c>
      <c r="O973" s="4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5"/>
        <v>film &amp; video</v>
      </c>
      <c r="T973" t="str">
        <f t="shared" si="94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90"/>
        <v>228</v>
      </c>
      <c r="G974" t="s">
        <v>20</v>
      </c>
      <c r="H974">
        <v>1681</v>
      </c>
      <c r="I974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4">
        <f t="shared" si="92"/>
        <v>41792.208333333336</v>
      </c>
      <c r="O974" s="4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5"/>
        <v>technology</v>
      </c>
      <c r="T974" t="str">
        <f t="shared" si="94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90"/>
        <v>22</v>
      </c>
      <c r="G975" t="s">
        <v>14</v>
      </c>
      <c r="H975">
        <v>252</v>
      </c>
      <c r="I975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4">
        <f t="shared" si="92"/>
        <v>40522.25</v>
      </c>
      <c r="O975" s="4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5"/>
        <v>theater</v>
      </c>
      <c r="T975" t="str">
        <f t="shared" si="94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90"/>
        <v>374</v>
      </c>
      <c r="G976" t="s">
        <v>20</v>
      </c>
      <c r="H976">
        <v>32</v>
      </c>
      <c r="I976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4">
        <f t="shared" si="92"/>
        <v>41412.208333333336</v>
      </c>
      <c r="O976" s="4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5"/>
        <v>music</v>
      </c>
      <c r="T976" t="str">
        <f t="shared" si="94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90"/>
        <v>155</v>
      </c>
      <c r="G977" t="s">
        <v>20</v>
      </c>
      <c r="H977">
        <v>135</v>
      </c>
      <c r="I977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4">
        <f t="shared" si="92"/>
        <v>42337.25</v>
      </c>
      <c r="O977" s="4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5"/>
        <v>theater</v>
      </c>
      <c r="T977" t="str">
        <f t="shared" si="94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90"/>
        <v>322</v>
      </c>
      <c r="G978" t="s">
        <v>20</v>
      </c>
      <c r="H978">
        <v>140</v>
      </c>
      <c r="I97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4">
        <f t="shared" si="92"/>
        <v>40571.25</v>
      </c>
      <c r="O978" s="4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5"/>
        <v>theater</v>
      </c>
      <c r="T978" t="str">
        <f t="shared" si="94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90"/>
        <v>74</v>
      </c>
      <c r="G979" t="s">
        <v>14</v>
      </c>
      <c r="H979">
        <v>67</v>
      </c>
      <c r="I979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4">
        <f t="shared" si="92"/>
        <v>43138.25</v>
      </c>
      <c r="O979" s="4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5"/>
        <v>food</v>
      </c>
      <c r="T979" t="str">
        <f t="shared" si="94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90"/>
        <v>864</v>
      </c>
      <c r="G980" t="s">
        <v>20</v>
      </c>
      <c r="H980">
        <v>92</v>
      </c>
      <c r="I980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4">
        <f t="shared" si="92"/>
        <v>42686.25</v>
      </c>
      <c r="O980" s="4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5"/>
        <v>games</v>
      </c>
      <c r="T980" t="str">
        <f t="shared" si="94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90"/>
        <v>143</v>
      </c>
      <c r="G981" t="s">
        <v>20</v>
      </c>
      <c r="H981">
        <v>1015</v>
      </c>
      <c r="I981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4">
        <f t="shared" si="92"/>
        <v>42078.208333333328</v>
      </c>
      <c r="O981" s="4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5"/>
        <v>theater</v>
      </c>
      <c r="T981" t="str">
        <f t="shared" si="94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90"/>
        <v>40</v>
      </c>
      <c r="G982" t="s">
        <v>14</v>
      </c>
      <c r="H982">
        <v>742</v>
      </c>
      <c r="I982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4">
        <f t="shared" si="92"/>
        <v>42307.208333333328</v>
      </c>
      <c r="O982" s="4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5"/>
        <v>publishing</v>
      </c>
      <c r="T982" t="str">
        <f t="shared" si="94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90"/>
        <v>178</v>
      </c>
      <c r="G983" t="s">
        <v>20</v>
      </c>
      <c r="H983">
        <v>323</v>
      </c>
      <c r="I983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4">
        <f t="shared" si="92"/>
        <v>43094.25</v>
      </c>
      <c r="O983" s="4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5"/>
        <v>technology</v>
      </c>
      <c r="T983" t="str">
        <f t="shared" si="94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90"/>
        <v>85</v>
      </c>
      <c r="G984" t="s">
        <v>14</v>
      </c>
      <c r="H984">
        <v>75</v>
      </c>
      <c r="I984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4">
        <f t="shared" si="92"/>
        <v>40743.208333333336</v>
      </c>
      <c r="O984" s="4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5"/>
        <v>film &amp; video</v>
      </c>
      <c r="T984" t="str">
        <f t="shared" si="94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90"/>
        <v>146</v>
      </c>
      <c r="G985" t="s">
        <v>20</v>
      </c>
      <c r="H985">
        <v>2326</v>
      </c>
      <c r="I985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4">
        <f t="shared" si="92"/>
        <v>43681.208333333328</v>
      </c>
      <c r="O985" s="4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5"/>
        <v>film &amp; video</v>
      </c>
      <c r="T985" t="str">
        <f t="shared" si="94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90"/>
        <v>152</v>
      </c>
      <c r="G986" t="s">
        <v>20</v>
      </c>
      <c r="H986">
        <v>381</v>
      </c>
      <c r="I986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4">
        <f t="shared" si="92"/>
        <v>43716.208333333328</v>
      </c>
      <c r="O986" s="4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5"/>
        <v>theater</v>
      </c>
      <c r="T986" t="str">
        <f t="shared" si="94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90"/>
        <v>67</v>
      </c>
      <c r="G987" t="s">
        <v>14</v>
      </c>
      <c r="H987">
        <v>4405</v>
      </c>
      <c r="I987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4">
        <f t="shared" si="92"/>
        <v>41614.25</v>
      </c>
      <c r="O987" s="4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5"/>
        <v>music</v>
      </c>
      <c r="T987" t="str">
        <f t="shared" si="94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90"/>
        <v>40</v>
      </c>
      <c r="G988" t="s">
        <v>14</v>
      </c>
      <c r="H988">
        <v>92</v>
      </c>
      <c r="I98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4">
        <f t="shared" si="92"/>
        <v>40638.208333333336</v>
      </c>
      <c r="O988" s="4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5"/>
        <v>music</v>
      </c>
      <c r="T988" t="str">
        <f t="shared" si="94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90"/>
        <v>217</v>
      </c>
      <c r="G989" t="s">
        <v>20</v>
      </c>
      <c r="H989">
        <v>480</v>
      </c>
      <c r="I989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4">
        <f t="shared" si="92"/>
        <v>42852.208333333328</v>
      </c>
      <c r="O989" s="4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5"/>
        <v>film &amp; video</v>
      </c>
      <c r="T989" t="str">
        <f t="shared" si="94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90"/>
        <v>52</v>
      </c>
      <c r="G990" t="s">
        <v>14</v>
      </c>
      <c r="H990">
        <v>64</v>
      </c>
      <c r="I990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4">
        <f t="shared" si="92"/>
        <v>42686.25</v>
      </c>
      <c r="O990" s="4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5"/>
        <v>publishing</v>
      </c>
      <c r="T990" t="str">
        <f t="shared" si="94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90"/>
        <v>500</v>
      </c>
      <c r="G991" t="s">
        <v>20</v>
      </c>
      <c r="H991">
        <v>226</v>
      </c>
      <c r="I991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4">
        <f t="shared" si="92"/>
        <v>43571.208333333328</v>
      </c>
      <c r="O991" s="4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5"/>
        <v>publishing</v>
      </c>
      <c r="T991" t="str">
        <f t="shared" si="94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90"/>
        <v>88</v>
      </c>
      <c r="G992" t="s">
        <v>14</v>
      </c>
      <c r="H992">
        <v>64</v>
      </c>
      <c r="I992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4">
        <f t="shared" si="92"/>
        <v>42432.25</v>
      </c>
      <c r="O992" s="4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5"/>
        <v>film &amp; video</v>
      </c>
      <c r="T992" t="str">
        <f t="shared" si="94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90"/>
        <v>113</v>
      </c>
      <c r="G993" t="s">
        <v>20</v>
      </c>
      <c r="H993">
        <v>241</v>
      </c>
      <c r="I993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4">
        <f t="shared" si="92"/>
        <v>41907.208333333336</v>
      </c>
      <c r="O993" s="4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5"/>
        <v>music</v>
      </c>
      <c r="T993" t="str">
        <f t="shared" si="94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90"/>
        <v>427</v>
      </c>
      <c r="G994" t="s">
        <v>20</v>
      </c>
      <c r="H994">
        <v>132</v>
      </c>
      <c r="I994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4">
        <f t="shared" si="92"/>
        <v>43227.208333333328</v>
      </c>
      <c r="O994" s="4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5"/>
        <v>film &amp; video</v>
      </c>
      <c r="T994" t="str">
        <f t="shared" si="94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90"/>
        <v>78</v>
      </c>
      <c r="G995" t="s">
        <v>74</v>
      </c>
      <c r="H995">
        <v>75</v>
      </c>
      <c r="I995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4">
        <f t="shared" si="92"/>
        <v>42362.25</v>
      </c>
      <c r="O995" s="4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5"/>
        <v>photography</v>
      </c>
      <c r="T995" t="str">
        <f t="shared" si="94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90"/>
        <v>52</v>
      </c>
      <c r="G996" t="s">
        <v>14</v>
      </c>
      <c r="H996">
        <v>842</v>
      </c>
      <c r="I996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4">
        <f t="shared" si="92"/>
        <v>41929.208333333336</v>
      </c>
      <c r="O996" s="4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5"/>
        <v>publishing</v>
      </c>
      <c r="T996" t="str">
        <f t="shared" si="94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90"/>
        <v>157</v>
      </c>
      <c r="G997" t="s">
        <v>20</v>
      </c>
      <c r="H997">
        <v>2043</v>
      </c>
      <c r="I997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4">
        <f t="shared" si="92"/>
        <v>43408.208333333328</v>
      </c>
      <c r="O997" s="4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5"/>
        <v>food</v>
      </c>
      <c r="T997" t="str">
        <f t="shared" si="94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90"/>
        <v>73</v>
      </c>
      <c r="G998" t="s">
        <v>14</v>
      </c>
      <c r="H998">
        <v>112</v>
      </c>
      <c r="I99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4">
        <f t="shared" si="92"/>
        <v>41276.25</v>
      </c>
      <c r="O998" s="4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5"/>
        <v>theater</v>
      </c>
      <c r="T998" t="str">
        <f t="shared" si="94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90"/>
        <v>61</v>
      </c>
      <c r="G999" t="s">
        <v>74</v>
      </c>
      <c r="H999">
        <v>139</v>
      </c>
      <c r="I999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4">
        <f t="shared" si="92"/>
        <v>41659.25</v>
      </c>
      <c r="O999" s="4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5"/>
        <v>theater</v>
      </c>
      <c r="T999" t="str">
        <f t="shared" si="94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90"/>
        <v>57</v>
      </c>
      <c r="G1000" t="s">
        <v>14</v>
      </c>
      <c r="H1000">
        <v>374</v>
      </c>
      <c r="I1000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4">
        <f t="shared" si="92"/>
        <v>40220.25</v>
      </c>
      <c r="O1000" s="4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5"/>
        <v>music</v>
      </c>
      <c r="T1000" t="str">
        <f t="shared" si="94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90"/>
        <v>57</v>
      </c>
      <c r="G1001" t="s">
        <v>74</v>
      </c>
      <c r="H1001">
        <v>1122</v>
      </c>
      <c r="I1001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4">
        <f t="shared" si="92"/>
        <v>42550.208333333328</v>
      </c>
      <c r="O1001" s="4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5"/>
        <v>food</v>
      </c>
      <c r="T1001" t="str">
        <f t="shared" si="94"/>
        <v>food trucks</v>
      </c>
    </row>
  </sheetData>
  <autoFilter ref="A1:T1001" xr:uid="{00000000-0001-0000-0000-000000000000}"/>
  <conditionalFormatting sqref="F1:F1048576">
    <cfRule type="colorScale" priority="10">
      <colorScale>
        <cfvo type="num" val="0"/>
        <cfvo type="num" val="100"/>
        <cfvo type="num" val="200"/>
        <color rgb="FFC00000"/>
        <color rgb="FF92D050"/>
        <color rgb="FF0070C0"/>
      </colorScale>
    </cfRule>
  </conditionalFormatting>
  <conditionalFormatting sqref="G1:G1048576">
    <cfRule type="cellIs" dxfId="27" priority="1" operator="equal">
      <formula>"canceled"</formula>
    </cfRule>
    <cfRule type="cellIs" dxfId="26" priority="2" operator="equal">
      <formula>"canceled"</formula>
    </cfRule>
    <cfRule type="cellIs" dxfId="25" priority="3" operator="equal">
      <formula>"live"</formula>
    </cfRule>
    <cfRule type="cellIs" dxfId="24" priority="4" operator="equal">
      <formula>"successful"</formula>
    </cfRule>
    <cfRule type="cellIs" dxfId="23" priority="5" operator="equal">
      <formula>"failed"</formula>
    </cfRule>
    <cfRule type="cellIs" dxfId="22" priority="6" operator="equal">
      <formula>"failed"</formula>
    </cfRule>
    <cfRule type="cellIs" priority="7" operator="equal">
      <formula>"failed"</formula>
    </cfRule>
    <cfRule type="cellIs" dxfId="21" priority="8" operator="equal">
      <formula>"successful"</formula>
    </cfRule>
    <cfRule type="cellIs" priority="9" operator="equal">
      <formula>"successful"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0F82F-3871-411F-923A-6F70F15E99B6}">
  <dimension ref="A1:F14"/>
  <sheetViews>
    <sheetView workbookViewId="0">
      <selection activeCell="B28" sqref="B28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7" t="s">
        <v>6</v>
      </c>
      <c r="B1" t="s">
        <v>2035</v>
      </c>
    </row>
    <row r="3" spans="1:6" x14ac:dyDescent="0.3">
      <c r="A3" s="5" t="s">
        <v>2046</v>
      </c>
      <c r="B3" s="5" t="s">
        <v>2036</v>
      </c>
    </row>
    <row r="4" spans="1:6" x14ac:dyDescent="0.3">
      <c r="A4" s="5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2034</v>
      </c>
    </row>
    <row r="5" spans="1:6" x14ac:dyDescent="0.3">
      <c r="A5" s="6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6" t="s">
        <v>2038</v>
      </c>
      <c r="B6">
        <v>4</v>
      </c>
      <c r="C6">
        <v>20</v>
      </c>
      <c r="E6">
        <v>22</v>
      </c>
      <c r="F6">
        <v>46</v>
      </c>
    </row>
    <row r="7" spans="1:6" x14ac:dyDescent="0.3">
      <c r="A7" s="6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6" t="s">
        <v>2040</v>
      </c>
      <c r="E8">
        <v>4</v>
      </c>
      <c r="F8">
        <v>4</v>
      </c>
    </row>
    <row r="9" spans="1:6" x14ac:dyDescent="0.3">
      <c r="A9" s="6" t="s">
        <v>2041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6" t="s">
        <v>2042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6" t="s">
        <v>2043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6" t="s">
        <v>2044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6" t="s">
        <v>2045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6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8E215-0F89-4258-BD40-0ACE21817FE7}">
  <dimension ref="A1:F30"/>
  <sheetViews>
    <sheetView workbookViewId="0"/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1" spans="1:6" x14ac:dyDescent="0.3">
      <c r="A1" s="7" t="s">
        <v>6</v>
      </c>
      <c r="B1" t="s">
        <v>2035</v>
      </c>
    </row>
    <row r="2" spans="1:6" x14ac:dyDescent="0.3">
      <c r="A2" s="5" t="s">
        <v>2047</v>
      </c>
      <c r="B2" t="s">
        <v>2035</v>
      </c>
    </row>
    <row r="4" spans="1:6" x14ac:dyDescent="0.3">
      <c r="A4" s="5" t="s">
        <v>2046</v>
      </c>
      <c r="B4" s="5" t="s">
        <v>2036</v>
      </c>
    </row>
    <row r="5" spans="1:6" x14ac:dyDescent="0.3">
      <c r="A5" s="5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2034</v>
      </c>
    </row>
    <row r="6" spans="1:6" x14ac:dyDescent="0.3">
      <c r="A6" s="6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6" t="s">
        <v>2049</v>
      </c>
      <c r="E7">
        <v>4</v>
      </c>
      <c r="F7">
        <v>4</v>
      </c>
    </row>
    <row r="8" spans="1:6" x14ac:dyDescent="0.3">
      <c r="A8" s="6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6" t="s">
        <v>2052</v>
      </c>
      <c r="C10">
        <v>8</v>
      </c>
      <c r="E10">
        <v>10</v>
      </c>
      <c r="F10">
        <v>18</v>
      </c>
    </row>
    <row r="11" spans="1:6" x14ac:dyDescent="0.3">
      <c r="A11" s="6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6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6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6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6" t="s">
        <v>2057</v>
      </c>
      <c r="C15">
        <v>3</v>
      </c>
      <c r="E15">
        <v>4</v>
      </c>
      <c r="F15">
        <v>7</v>
      </c>
    </row>
    <row r="16" spans="1:6" x14ac:dyDescent="0.3">
      <c r="A16" s="6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6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6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6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6" t="s">
        <v>2062</v>
      </c>
      <c r="C20">
        <v>4</v>
      </c>
      <c r="E20">
        <v>4</v>
      </c>
      <c r="F20">
        <v>8</v>
      </c>
    </row>
    <row r="21" spans="1:6" x14ac:dyDescent="0.3">
      <c r="A21" s="6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6" t="s">
        <v>2064</v>
      </c>
      <c r="C22">
        <v>9</v>
      </c>
      <c r="E22">
        <v>5</v>
      </c>
      <c r="F22">
        <v>14</v>
      </c>
    </row>
    <row r="23" spans="1:6" x14ac:dyDescent="0.3">
      <c r="A23" s="6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6" t="s">
        <v>2067</v>
      </c>
      <c r="C25">
        <v>7</v>
      </c>
      <c r="E25">
        <v>14</v>
      </c>
      <c r="F25">
        <v>21</v>
      </c>
    </row>
    <row r="26" spans="1:6" x14ac:dyDescent="0.3">
      <c r="A26" s="6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6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6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6" t="s">
        <v>2071</v>
      </c>
      <c r="E29">
        <v>3</v>
      </c>
      <c r="F29">
        <v>3</v>
      </c>
    </row>
    <row r="30" spans="1:6" x14ac:dyDescent="0.3">
      <c r="A30" s="6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AEABB-7955-4A7B-8889-D5BAC4FF49D2}">
  <dimension ref="A1:E18"/>
  <sheetViews>
    <sheetView workbookViewId="0"/>
  </sheetViews>
  <sheetFormatPr defaultRowHeight="15.6" x14ac:dyDescent="0.3"/>
  <cols>
    <col min="1" max="1" width="29.89843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1" bestFit="1" customWidth="1"/>
  </cols>
  <sheetData>
    <row r="1" spans="1:5" x14ac:dyDescent="0.3">
      <c r="A1" s="7" t="s">
        <v>2047</v>
      </c>
      <c r="B1" t="s">
        <v>2035</v>
      </c>
    </row>
    <row r="2" spans="1:5" x14ac:dyDescent="0.3">
      <c r="A2" s="5" t="s">
        <v>2072</v>
      </c>
      <c r="B2" t="s">
        <v>2035</v>
      </c>
    </row>
    <row r="4" spans="1:5" x14ac:dyDescent="0.3">
      <c r="A4" s="5" t="s">
        <v>2085</v>
      </c>
      <c r="B4" s="5" t="s">
        <v>2036</v>
      </c>
    </row>
    <row r="5" spans="1:5" x14ac:dyDescent="0.3">
      <c r="A5" s="5" t="s">
        <v>2033</v>
      </c>
      <c r="B5" t="s">
        <v>74</v>
      </c>
      <c r="C5" t="s">
        <v>14</v>
      </c>
      <c r="D5" t="s">
        <v>20</v>
      </c>
      <c r="E5" t="s">
        <v>2034</v>
      </c>
    </row>
    <row r="6" spans="1:5" x14ac:dyDescent="0.3">
      <c r="A6" s="6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6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6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6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6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6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6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6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6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6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6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6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6" t="s">
        <v>2034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9581-F718-4AB6-8B24-B66ACBD037AD}">
  <dimension ref="A1:H13"/>
  <sheetViews>
    <sheetView workbookViewId="0">
      <selection activeCell="K22" sqref="K22"/>
    </sheetView>
  </sheetViews>
  <sheetFormatPr defaultRowHeight="15.6" x14ac:dyDescent="0.3"/>
  <cols>
    <col min="1" max="1" width="17.3984375" bestFit="1" customWidth="1"/>
    <col min="2" max="2" width="16.5976562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9" t="s">
        <v>2086</v>
      </c>
      <c r="B1" s="10" t="s">
        <v>2087</v>
      </c>
      <c r="C1" s="10" t="s">
        <v>2088</v>
      </c>
      <c r="D1" s="10" t="s">
        <v>2089</v>
      </c>
      <c r="E1" s="10" t="s">
        <v>2090</v>
      </c>
      <c r="F1" s="10" t="s">
        <v>2091</v>
      </c>
      <c r="G1" s="10" t="s">
        <v>2092</v>
      </c>
      <c r="H1" s="10" t="s">
        <v>2093</v>
      </c>
    </row>
    <row r="2" spans="1:8" x14ac:dyDescent="0.3">
      <c r="A2" t="s">
        <v>2094</v>
      </c>
      <c r="B2">
        <f>COUNTIFS(Crowdfunding!$G:$G,"=successful",Crowdfunding!$D:$D,"&lt;1000")</f>
        <v>30</v>
      </c>
      <c r="C2">
        <f>COUNTIFS(Crowdfunding!$G:$G,"=failed",Crowdfunding!$D:$D,"&lt;1000")</f>
        <v>20</v>
      </c>
      <c r="D2">
        <f>COUNTIFS(Crowdfunding!$G:$G,"=canceled",Crowdfunding!$D:$D,"&lt;1000")</f>
        <v>1</v>
      </c>
      <c r="E2">
        <f>B2+C2+D2</f>
        <v>51</v>
      </c>
      <c r="F2" s="11">
        <f>B2/E2</f>
        <v>0.58823529411764708</v>
      </c>
      <c r="G2" s="11">
        <f>C2/E2</f>
        <v>0.39215686274509803</v>
      </c>
      <c r="H2" s="11">
        <f>D2/E2</f>
        <v>1.9607843137254902E-2</v>
      </c>
    </row>
    <row r="3" spans="1:8" x14ac:dyDescent="0.3">
      <c r="A3" t="s">
        <v>2095</v>
      </c>
      <c r="B3">
        <f>COUNTIFS(Crowdfunding!$G:$G,"=successful",Crowdfunding!$D:$D,"&gt;=1000",Crowdfunding!$D:$D,"&lt;5000")</f>
        <v>191</v>
      </c>
      <c r="C3">
        <f>COUNTIFS(Crowdfunding!$G:$G,"=failed",Crowdfunding!$D:$D,"&gt;=1000",Crowdfunding!$D:$D,"&lt;5000")</f>
        <v>38</v>
      </c>
      <c r="D3">
        <f>COUNTIFS(Crowdfunding!$G:$G,"=canceled",Crowdfunding!$D:$D,"&gt;=1000",Crowdfunding!$D:$D,"&lt;5000")</f>
        <v>2</v>
      </c>
      <c r="E3">
        <f t="shared" ref="E3:E13" si="0">B3+C3+D3</f>
        <v>231</v>
      </c>
      <c r="F3" s="11">
        <f t="shared" ref="F3:F13" si="1">B3/E3</f>
        <v>0.82683982683982682</v>
      </c>
      <c r="G3" s="11">
        <f t="shared" ref="G3:G13" si="2">C3/E3</f>
        <v>0.16450216450216451</v>
      </c>
      <c r="H3" s="11">
        <f t="shared" ref="H3:H13" si="3">D3/E3</f>
        <v>8.658008658008658E-3</v>
      </c>
    </row>
    <row r="4" spans="1:8" x14ac:dyDescent="0.3">
      <c r="A4" t="s">
        <v>2096</v>
      </c>
      <c r="B4">
        <f>COUNTIFS(Crowdfunding!$G:$G,"=successful",Crowdfunding!$D:$D,"&gt;=5000",Crowdfunding!$D:$D,"&lt;10000")</f>
        <v>164</v>
      </c>
      <c r="C4">
        <f>COUNTIFS(Crowdfunding!$G:$G,"=failed",Crowdfunding!$D:$D,"&gt;=5000",Crowdfunding!$D:$D,"&lt;10000")</f>
        <v>126</v>
      </c>
      <c r="D4">
        <f>COUNTIFS(Crowdfunding!$G:$G,"=canceled",Crowdfunding!$D:$D,"&gt;=5000",Crowdfunding!$D:$D,"&lt;10000")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3">
      <c r="A5" t="s">
        <v>2097</v>
      </c>
      <c r="B5">
        <f>COUNTIFS(Crowdfunding!$G:$G,"=successful",Crowdfunding!$D:$D,"&gt;=10000",Crowdfunding!$D:$D,"&lt;15000")</f>
        <v>4</v>
      </c>
      <c r="C5">
        <f>COUNTIFS(Crowdfunding!$G:$G,"=failed",Crowdfunding!$D:$D,"&gt;=10000",Crowdfunding!$D:$D,"&lt;15000")</f>
        <v>5</v>
      </c>
      <c r="D5">
        <f>COUNTIFS(Crowdfunding!$G:$G,"=canceled",Crowdfunding!$D:$D,"&gt;=10000",Crowdfunding!$D:$D,"&lt;15000")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3">
      <c r="A6" t="s">
        <v>2098</v>
      </c>
      <c r="B6">
        <f>COUNTIFS(Crowdfunding!$G:$G,"=successful",Crowdfunding!$D:$D,"&gt;=15000",Crowdfunding!$D:$D,"&lt;20000")</f>
        <v>10</v>
      </c>
      <c r="C6">
        <f>COUNTIFS(Crowdfunding!$G:$G,"=failed",Crowdfunding!$D:$D,"&gt;=15000",Crowdfunding!$D:$D,"&lt;20000")</f>
        <v>0</v>
      </c>
      <c r="D6">
        <f>COUNTIFS(Crowdfunding!$G:$G,"=canceled",Crowdfunding!$D:$D,"&gt;=15000",Crowdfunding!$D:$D,"&lt;20000")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3">
      <c r="A7" t="s">
        <v>2099</v>
      </c>
      <c r="B7">
        <f>COUNTIFS(Crowdfunding!$G:$G,"=successful",Crowdfunding!$D:$D,"&gt;=20000",Crowdfunding!$D:$D,"&lt;25000")</f>
        <v>7</v>
      </c>
      <c r="C7">
        <f>COUNTIFS(Crowdfunding!$G:$G,"=failed",Crowdfunding!$D:$D,"&gt;=15000",Crowdfunding!$D:$D,"&lt;20000")</f>
        <v>0</v>
      </c>
      <c r="D7">
        <f>COUNTIFS(Crowdfunding!$G:$G,"=canceled",Crowdfunding!$D:$D,"&gt;=20000",Crowdfunding!$D:$D,"&lt;25000")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3">
      <c r="A8" t="s">
        <v>2100</v>
      </c>
      <c r="B8">
        <f>COUNTIFS(Crowdfunding!$G:$G,"=successful",Crowdfunding!$D:$D,"&gt;=25000",Crowdfunding!$D:$D,"&lt;30000")</f>
        <v>11</v>
      </c>
      <c r="C8">
        <f>COUNTIFS(Crowdfunding!$G:$G,"=failed",Crowdfunding!$D:$D,"&gt;=25000",Crowdfunding!$D:$D,"&lt;30000")</f>
        <v>3</v>
      </c>
      <c r="D8">
        <f>COUNTIFS(Crowdfunding!$G:$G,"=canceled",Crowdfunding!$D:$D,"&gt;=25000",Crowdfunding!$D:$D,"&lt;30000")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3">
      <c r="A9" t="s">
        <v>2101</v>
      </c>
      <c r="B9">
        <f>COUNTIFS(Crowdfunding!$G:$G,"=successful",Crowdfunding!$D:$D,"&gt;=30000",Crowdfunding!$D:$D,"&lt;35000")</f>
        <v>7</v>
      </c>
      <c r="C9">
        <f>COUNTIFS(Crowdfunding!$G:$G,"=failed",Crowdfunding!$D:$D,"&gt;=30000",Crowdfunding!$D:$D,"&lt;35000")</f>
        <v>0</v>
      </c>
      <c r="D9">
        <f>COUNTIFS(Crowdfunding!$G:$G,"=canceled",Crowdfunding!$D:$D,"&gt;=30000",Crowdfunding!$D:$D,"&lt;35000")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3">
      <c r="A10" t="s">
        <v>2102</v>
      </c>
      <c r="B10">
        <f>COUNTIFS(Crowdfunding!$G:$G,"=successful",Crowdfunding!$D:$D,"&gt;=35000",Crowdfunding!$D:$D,"&lt;40000")</f>
        <v>8</v>
      </c>
      <c r="C10">
        <f>COUNTIFS(Crowdfunding!$G:$G,"=failed",Crowdfunding!$D:$D,"&gt;=35000",Crowdfunding!$D:$D,"&lt;40000")</f>
        <v>3</v>
      </c>
      <c r="D10">
        <f>COUNTIFS(Crowdfunding!$G:$G,"=canceled",Crowdfunding!$D:$D,"&gt;=35000",Crowdfunding!$D:$D,"&lt;40000")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3">
      <c r="A11" t="s">
        <v>2103</v>
      </c>
      <c r="B11">
        <f>COUNTIFS(Crowdfunding!$G:$G,"=successful",Crowdfunding!$D:$D,"&gt;=40000",Crowdfunding!$D:$D,"&lt;45000")</f>
        <v>11</v>
      </c>
      <c r="C11">
        <f>COUNTIFS(Crowdfunding!$G:$G,"=failed",Crowdfunding!$D:$D,"&gt;=40000",Crowdfunding!$D:$D,"&lt;45000")</f>
        <v>3</v>
      </c>
      <c r="D11">
        <f>COUNTIFS(Crowdfunding!$G:$G,"=canceled",Crowdfunding!$D:$D,"&gt;=40000",Crowdfunding!$D:$D,"&lt;45000")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3">
      <c r="A12" t="s">
        <v>2104</v>
      </c>
      <c r="B12">
        <f>COUNTIFS(Crowdfunding!$G:$G,"=successful",Crowdfunding!$D:$D,"&gt;=45000",Crowdfunding!$D:$D,"&lt;50000")</f>
        <v>8</v>
      </c>
      <c r="C12">
        <f>COUNTIFS(Crowdfunding!$G:$G,"=failed",Crowdfunding!$D:$D,"&gt;=45000",Crowdfunding!$D:$D,"&lt;50000")</f>
        <v>3</v>
      </c>
      <c r="D12">
        <f>COUNTIFS(Crowdfunding!$G:$G,"=canceled",Crowdfunding!$D:$D,"&gt;=45000",Crowdfunding!$D:$D,"&lt;50000")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3">
      <c r="A13" t="s">
        <v>2105</v>
      </c>
      <c r="B13">
        <f>COUNTIFS(Crowdfunding!$G:$G,"=successful",Crowdfunding!$D:$D,"&gt;50000")</f>
        <v>114</v>
      </c>
      <c r="C13">
        <f>COUNTIFS(Crowdfunding!$G:$G,"=failed",Crowdfunding!$D:$D,"&gt;50000")</f>
        <v>163</v>
      </c>
      <c r="D13">
        <f>COUNTIFS(Crowdfunding!$G:$G,"=canceled",Crowdfunding!$D:$D,"&gt;50000")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39210-7C4C-49DA-B1ED-262E02B23F41}">
  <dimension ref="A1:N566"/>
  <sheetViews>
    <sheetView workbookViewId="0">
      <selection activeCell="Q5" sqref="Q5"/>
    </sheetView>
  </sheetViews>
  <sheetFormatPr defaultRowHeight="15.6" x14ac:dyDescent="0.3"/>
  <cols>
    <col min="1" max="1" width="9.3984375" bestFit="1" customWidth="1"/>
    <col min="2" max="2" width="13.5" bestFit="1" customWidth="1"/>
    <col min="5" max="5" width="13.5" bestFit="1" customWidth="1"/>
    <col min="13" max="13" width="9.8984375" bestFit="1" customWidth="1"/>
    <col min="14" max="14" width="17.19921875" bestFit="1" customWidth="1"/>
  </cols>
  <sheetData>
    <row r="1" spans="1:14" x14ac:dyDescent="0.3">
      <c r="A1" s="1" t="s">
        <v>4</v>
      </c>
      <c r="B1" s="1" t="s">
        <v>5</v>
      </c>
      <c r="D1" s="1" t="s">
        <v>4</v>
      </c>
      <c r="E1" s="1" t="s">
        <v>5</v>
      </c>
      <c r="H1" t="s">
        <v>2106</v>
      </c>
      <c r="I1" t="s">
        <v>2107</v>
      </c>
      <c r="J1" t="s">
        <v>2108</v>
      </c>
      <c r="K1" t="s">
        <v>2109</v>
      </c>
      <c r="L1" t="s">
        <v>2110</v>
      </c>
      <c r="M1" t="s">
        <v>2111</v>
      </c>
      <c r="N1" t="s">
        <v>2112</v>
      </c>
    </row>
    <row r="2" spans="1:14" x14ac:dyDescent="0.3">
      <c r="A2" t="s">
        <v>20</v>
      </c>
      <c r="B2">
        <v>158</v>
      </c>
      <c r="D2" t="s">
        <v>14</v>
      </c>
      <c r="E2">
        <v>0</v>
      </c>
      <c r="H2" t="s">
        <v>20</v>
      </c>
      <c r="I2">
        <f>MEDIAN(B:B)</f>
        <v>201</v>
      </c>
      <c r="J2">
        <f>AVERAGE(B:B)</f>
        <v>851.14690265486729</v>
      </c>
      <c r="K2">
        <f>MIN(B:B)</f>
        <v>16</v>
      </c>
      <c r="L2">
        <f>MAX(B:B)</f>
        <v>7295</v>
      </c>
      <c r="M2">
        <f>_xlfn.VAR.P(B:B)</f>
        <v>1603373.7324019109</v>
      </c>
      <c r="N2">
        <f>_xlfn.STDEV.P(B:B)</f>
        <v>1266.2439466397898</v>
      </c>
    </row>
    <row r="3" spans="1:14" x14ac:dyDescent="0.3">
      <c r="A3" t="s">
        <v>20</v>
      </c>
      <c r="B3">
        <v>1425</v>
      </c>
      <c r="D3" t="s">
        <v>14</v>
      </c>
      <c r="E3">
        <v>24</v>
      </c>
      <c r="H3" t="s">
        <v>14</v>
      </c>
      <c r="I3">
        <f>MEDIAN(E:E)</f>
        <v>114.5</v>
      </c>
      <c r="J3">
        <f>AVERAGE(E:E)</f>
        <v>585.61538461538464</v>
      </c>
      <c r="K3">
        <f>MIN(E:E)</f>
        <v>0</v>
      </c>
      <c r="L3">
        <f>MAX(E:E)</f>
        <v>6080</v>
      </c>
      <c r="M3">
        <f>_xlfn.VAR.P(E:E)</f>
        <v>921574.68174133555</v>
      </c>
      <c r="N3">
        <f>_xlfn.STDEV.P(E:E)</f>
        <v>959.98681331637863</v>
      </c>
    </row>
    <row r="4" spans="1:14" x14ac:dyDescent="0.3">
      <c r="A4" t="s">
        <v>20</v>
      </c>
      <c r="B4">
        <v>174</v>
      </c>
      <c r="D4" t="s">
        <v>14</v>
      </c>
      <c r="E4">
        <v>53</v>
      </c>
    </row>
    <row r="5" spans="1:14" x14ac:dyDescent="0.3">
      <c r="A5" t="s">
        <v>20</v>
      </c>
      <c r="B5">
        <v>227</v>
      </c>
      <c r="D5" t="s">
        <v>14</v>
      </c>
      <c r="E5">
        <v>18</v>
      </c>
    </row>
    <row r="6" spans="1:14" x14ac:dyDescent="0.3">
      <c r="A6" t="s">
        <v>20</v>
      </c>
      <c r="B6">
        <v>220</v>
      </c>
      <c r="D6" t="s">
        <v>14</v>
      </c>
      <c r="E6">
        <v>44</v>
      </c>
    </row>
    <row r="7" spans="1:14" x14ac:dyDescent="0.3">
      <c r="A7" t="s">
        <v>20</v>
      </c>
      <c r="B7">
        <v>98</v>
      </c>
      <c r="D7" t="s">
        <v>14</v>
      </c>
      <c r="E7">
        <v>27</v>
      </c>
    </row>
    <row r="8" spans="1:14" x14ac:dyDescent="0.3">
      <c r="A8" t="s">
        <v>20</v>
      </c>
      <c r="B8">
        <v>100</v>
      </c>
      <c r="D8" t="s">
        <v>14</v>
      </c>
      <c r="E8">
        <v>55</v>
      </c>
    </row>
    <row r="9" spans="1:14" x14ac:dyDescent="0.3">
      <c r="A9" t="s">
        <v>20</v>
      </c>
      <c r="B9">
        <v>1249</v>
      </c>
      <c r="D9" t="s">
        <v>14</v>
      </c>
      <c r="E9">
        <v>200</v>
      </c>
    </row>
    <row r="10" spans="1:14" x14ac:dyDescent="0.3">
      <c r="A10" t="s">
        <v>20</v>
      </c>
      <c r="B10">
        <v>1396</v>
      </c>
      <c r="D10" t="s">
        <v>14</v>
      </c>
      <c r="E10">
        <v>452</v>
      </c>
    </row>
    <row r="11" spans="1:14" x14ac:dyDescent="0.3">
      <c r="A11" t="s">
        <v>20</v>
      </c>
      <c r="B11">
        <v>890</v>
      </c>
      <c r="D11" t="s">
        <v>14</v>
      </c>
      <c r="E11">
        <v>674</v>
      </c>
    </row>
    <row r="12" spans="1:14" x14ac:dyDescent="0.3">
      <c r="A12" t="s">
        <v>20</v>
      </c>
      <c r="B12">
        <v>142</v>
      </c>
      <c r="D12" t="s">
        <v>14</v>
      </c>
      <c r="E12">
        <v>558</v>
      </c>
    </row>
    <row r="13" spans="1:14" x14ac:dyDescent="0.3">
      <c r="A13" t="s">
        <v>20</v>
      </c>
      <c r="B13">
        <v>2673</v>
      </c>
      <c r="D13" t="s">
        <v>14</v>
      </c>
      <c r="E13">
        <v>15</v>
      </c>
    </row>
    <row r="14" spans="1:14" x14ac:dyDescent="0.3">
      <c r="A14" t="s">
        <v>20</v>
      </c>
      <c r="B14">
        <v>163</v>
      </c>
      <c r="D14" t="s">
        <v>14</v>
      </c>
      <c r="E14">
        <v>2307</v>
      </c>
    </row>
    <row r="15" spans="1:14" x14ac:dyDescent="0.3">
      <c r="A15" t="s">
        <v>20</v>
      </c>
      <c r="B15">
        <v>2220</v>
      </c>
      <c r="D15" t="s">
        <v>14</v>
      </c>
      <c r="E15">
        <v>88</v>
      </c>
    </row>
    <row r="16" spans="1:14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ellIs" priority="72" operator="equal">
      <formula>"successful"</formula>
    </cfRule>
    <cfRule type="cellIs" dxfId="20" priority="64" operator="equal">
      <formula>"canceled"</formula>
    </cfRule>
    <cfRule type="cellIs" dxfId="19" priority="71" operator="equal">
      <formula>"successful"</formula>
    </cfRule>
    <cfRule type="cellIs" priority="70" operator="equal">
      <formula>"failed"</formula>
    </cfRule>
    <cfRule type="cellIs" dxfId="18" priority="69" operator="equal">
      <formula>"failed"</formula>
    </cfRule>
    <cfRule type="cellIs" dxfId="17" priority="68" operator="equal">
      <formula>"failed"</formula>
    </cfRule>
    <cfRule type="cellIs" dxfId="16" priority="67" operator="equal">
      <formula>"successful"</formula>
    </cfRule>
    <cfRule type="cellIs" dxfId="15" priority="66" operator="equal">
      <formula>"live"</formula>
    </cfRule>
    <cfRule type="cellIs" dxfId="14" priority="65" operator="equal">
      <formula>"canceled"</formula>
    </cfRule>
  </conditionalFormatting>
  <conditionalFormatting sqref="D1:D1047940">
    <cfRule type="cellIs" dxfId="13" priority="19" operator="equal">
      <formula>"canceled"</formula>
    </cfRule>
    <cfRule type="cellIs" dxfId="12" priority="20" operator="equal">
      <formula>"canceled"</formula>
    </cfRule>
    <cfRule type="cellIs" dxfId="11" priority="21" operator="equal">
      <formula>"live"</formula>
    </cfRule>
    <cfRule type="cellIs" dxfId="10" priority="22" operator="equal">
      <formula>"successful"</formula>
    </cfRule>
    <cfRule type="cellIs" dxfId="9" priority="23" operator="equal">
      <formula>"failed"</formula>
    </cfRule>
    <cfRule type="cellIs" dxfId="8" priority="24" operator="equal">
      <formula>"failed"</formula>
    </cfRule>
    <cfRule type="cellIs" priority="25" operator="equal">
      <formula>"failed"</formula>
    </cfRule>
    <cfRule type="cellIs" dxfId="7" priority="26" operator="equal">
      <formula>"successful"</formula>
    </cfRule>
    <cfRule type="cellIs" priority="27" operator="equal">
      <formula>"successful"</formula>
    </cfRule>
  </conditionalFormatting>
  <conditionalFormatting sqref="H2:H3">
    <cfRule type="cellIs" dxfId="6" priority="2" operator="equal">
      <formula>"canceled"</formula>
    </cfRule>
    <cfRule type="cellIs" dxfId="5" priority="3" operator="equal">
      <formula>"live"</formula>
    </cfRule>
    <cfRule type="cellIs" dxfId="4" priority="4" operator="equal">
      <formula>"successful"</formula>
    </cfRule>
    <cfRule type="cellIs" dxfId="3" priority="5" operator="equal">
      <formula>"failed"</formula>
    </cfRule>
    <cfRule type="cellIs" dxfId="2" priority="6" operator="equal">
      <formula>"failed"</formula>
    </cfRule>
    <cfRule type="cellIs" priority="7" operator="equal">
      <formula>"failed"</formula>
    </cfRule>
    <cfRule type="cellIs" dxfId="1" priority="8" operator="equal">
      <formula>"successful"</formula>
    </cfRule>
    <cfRule type="cellIs" priority="9" operator="equal">
      <formula>"successful"</formula>
    </cfRule>
    <cfRule type="cellIs" dxfId="0" priority="1" operator="equal">
      <formula>"canceled"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Parent Category Stats</vt:lpstr>
      <vt:lpstr>Sub-Category Stats</vt:lpstr>
      <vt:lpstr>Outcomes based on launched date</vt:lpstr>
      <vt:lpstr>Outcomes based on goal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Amy Goodwin</cp:lastModifiedBy>
  <dcterms:created xsi:type="dcterms:W3CDTF">2021-09-29T18:52:28Z</dcterms:created>
  <dcterms:modified xsi:type="dcterms:W3CDTF">2024-10-21T22:15:35Z</dcterms:modified>
</cp:coreProperties>
</file>