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8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15.xml"/>
  <Override ContentType="application/vnd.openxmlformats-officedocument.drawingml.chart+xml" PartName="/xl/charts/chart17.xml"/>
  <Override ContentType="application/vnd.openxmlformats-officedocument.drawingml.chart+xml" PartName="/xl/charts/chart9.xml"/>
  <Override ContentType="application/vnd.openxmlformats-officedocument.drawingml.chart+xml" PartName="/xl/charts/chart1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ig. 1 - Material Supply Chain " sheetId="1" r:id="rId4"/>
    <sheet state="visible" name="Fig 4(a-d) - LFP-Li" sheetId="2" r:id="rId5"/>
    <sheet state="visible" name="Fig 4(e-g) - NMC-Li" sheetId="3" r:id="rId6"/>
    <sheet state="visible" name="Fig D1-2 - NMC-Ni" sheetId="4" r:id="rId7"/>
    <sheet state="visible" name="Fig D1-3 - NMC-Mn" sheetId="5" r:id="rId8"/>
    <sheet state="visible" name="Fig D1-1 - NMC-Co" sheetId="6" r:id="rId9"/>
    <sheet state="visible" name="Chemical Formula Calculations" sheetId="7" r:id="rId10"/>
  </sheets>
  <definedNames/>
  <calcPr/>
</workbook>
</file>

<file path=xl/sharedStrings.xml><?xml version="1.0" encoding="utf-8"?>
<sst xmlns="http://schemas.openxmlformats.org/spreadsheetml/2006/main" count="814" uniqueCount="345">
  <si>
    <t>2020 data</t>
  </si>
  <si>
    <t>MINING</t>
  </si>
  <si>
    <t xml:space="preserve">Li </t>
  </si>
  <si>
    <t>Ni</t>
  </si>
  <si>
    <t>Co</t>
  </si>
  <si>
    <t>Mn</t>
  </si>
  <si>
    <t>South Africa</t>
  </si>
  <si>
    <t>DRC</t>
  </si>
  <si>
    <t>Indonesia</t>
  </si>
  <si>
    <t>Australia</t>
  </si>
  <si>
    <t>China</t>
  </si>
  <si>
    <t>Russia</t>
  </si>
  <si>
    <t>Europe</t>
  </si>
  <si>
    <t>United States</t>
  </si>
  <si>
    <t>Japan</t>
  </si>
  <si>
    <t>South Korea</t>
  </si>
  <si>
    <t>Other</t>
  </si>
  <si>
    <t>Total</t>
  </si>
  <si>
    <t>REFINING</t>
  </si>
  <si>
    <t>Mn*</t>
  </si>
  <si>
    <t>CATHODES</t>
  </si>
  <si>
    <t>LFP</t>
  </si>
  <si>
    <t>NMC / NCA</t>
  </si>
  <si>
    <t>Battery and Cells</t>
  </si>
  <si>
    <t>EVs</t>
  </si>
  <si>
    <t>Fig 4a</t>
  </si>
  <si>
    <t>Fig 4b</t>
  </si>
  <si>
    <t>Fig 4c</t>
  </si>
  <si>
    <t>Fig 4d</t>
  </si>
  <si>
    <t>PROPORTIONAL</t>
  </si>
  <si>
    <t>MINIMUM</t>
  </si>
  <si>
    <t>MAXIMUM</t>
  </si>
  <si>
    <t>MAXIMUM WITH UNCERTAIN</t>
  </si>
  <si>
    <t>Mining</t>
  </si>
  <si>
    <t>Refining</t>
  </si>
  <si>
    <t>Cathode</t>
  </si>
  <si>
    <t>USA</t>
  </si>
  <si>
    <t>Canada</t>
  </si>
  <si>
    <t>China_China</t>
  </si>
  <si>
    <t>Chile_China</t>
  </si>
  <si>
    <t>Argentina_USA</t>
  </si>
  <si>
    <t>China_USA</t>
  </si>
  <si>
    <t>Argentina_China</t>
  </si>
  <si>
    <t>USA_USA</t>
  </si>
  <si>
    <t>Chile_USA</t>
  </si>
  <si>
    <t>Uncertain_USA</t>
  </si>
  <si>
    <t>Chile_Canada</t>
  </si>
  <si>
    <t>China_Canada</t>
  </si>
  <si>
    <t>USA_Canada</t>
  </si>
  <si>
    <t>Uncertain_Canada</t>
  </si>
  <si>
    <t>China_China_China</t>
  </si>
  <si>
    <t>China_China_USA</t>
  </si>
  <si>
    <t>Argentina_Argentina_USA</t>
  </si>
  <si>
    <t>Chile_Chile_USA</t>
  </si>
  <si>
    <t>Uncertain_Uncertain_USA</t>
  </si>
  <si>
    <t>USA_USA_USA</t>
  </si>
  <si>
    <t>China_China_Canada</t>
  </si>
  <si>
    <t>Argentina_Canada</t>
  </si>
  <si>
    <t>Chile_Chile_Canada</t>
  </si>
  <si>
    <t>Uncertain_Uncertain_Canada</t>
  </si>
  <si>
    <t>Uncertain_Chile_Canada</t>
  </si>
  <si>
    <t>USA_USA_Canada</t>
  </si>
  <si>
    <t>Australia_China_China</t>
  </si>
  <si>
    <t>% Cath</t>
  </si>
  <si>
    <t>Chile_Chile_China</t>
  </si>
  <si>
    <t>% Ref</t>
  </si>
  <si>
    <t>Argentina_Argentina_China</t>
  </si>
  <si>
    <t>% Mine</t>
  </si>
  <si>
    <t>Australia_China_USA</t>
  </si>
  <si>
    <t>Australia_USA_USA</t>
  </si>
  <si>
    <t>Australia_China_Canada</t>
  </si>
  <si>
    <t>Argentina_Argentina_Canada</t>
  </si>
  <si>
    <t>Australia_USA_Canada</t>
  </si>
  <si>
    <t>Fig 4e</t>
  </si>
  <si>
    <t>Fig 4f</t>
  </si>
  <si>
    <t>Fig 4g</t>
  </si>
  <si>
    <t>MAXIMUM / MAXIMUM WITH UNCERTAIN (same, no uncertainty)</t>
  </si>
  <si>
    <t>Argentina_Japan</t>
  </si>
  <si>
    <t>China_Japan</t>
  </si>
  <si>
    <t>Chile_Japan</t>
  </si>
  <si>
    <t>China_SK</t>
  </si>
  <si>
    <t>Uncertain_Japan</t>
  </si>
  <si>
    <t>Chile_SK</t>
  </si>
  <si>
    <t>China_China_Japan</t>
  </si>
  <si>
    <t>Argentina_SK</t>
  </si>
  <si>
    <t>China_China_SK</t>
  </si>
  <si>
    <t>USA_Japan</t>
  </si>
  <si>
    <t>Uncertain_SK</t>
  </si>
  <si>
    <t>Argentina_Argentina_Japan</t>
  </si>
  <si>
    <t>Chile_Chile_Japan</t>
  </si>
  <si>
    <t>USA_SK</t>
  </si>
  <si>
    <t>Uncertain_Uncertain_Japan</t>
  </si>
  <si>
    <t>Chile_Chile_SK</t>
  </si>
  <si>
    <t>Argentina_Argentina_SK</t>
  </si>
  <si>
    <t>Uncertain_Uncertain_SK</t>
  </si>
  <si>
    <t>Australia_China_Japan</t>
  </si>
  <si>
    <t>Australia_USA_Japan</t>
  </si>
  <si>
    <t>USA_USA_Japan</t>
  </si>
  <si>
    <t>Australia_China_SK</t>
  </si>
  <si>
    <t>Australia_USA_SK</t>
  </si>
  <si>
    <t>China--&gt; China</t>
  </si>
  <si>
    <t>USA_USA_SK</t>
  </si>
  <si>
    <t>Chile --&gt; China</t>
  </si>
  <si>
    <t>Arg --&gt; China</t>
  </si>
  <si>
    <t>Proportional dependence</t>
  </si>
  <si>
    <t>Out</t>
  </si>
  <si>
    <t>In (minus missing)</t>
  </si>
  <si>
    <t>China_cath_poss = China, Chile, Argentina</t>
  </si>
  <si>
    <t>Arg --&gt; SK</t>
  </si>
  <si>
    <t>SK_cath_poss = Argentina, Chile, China, USA</t>
  </si>
  <si>
    <t>Chile --&gt; SK</t>
  </si>
  <si>
    <t>Japan_cath_poss = Argentina, Chile, China, USA</t>
  </si>
  <si>
    <t>China --&gt; SK</t>
  </si>
  <si>
    <t>Arg_ref = Arg_mine</t>
  </si>
  <si>
    <t>USA --&gt; SK</t>
  </si>
  <si>
    <t>Chile_ref = Chile_mine</t>
  </si>
  <si>
    <t>China_ref = Australia_mine, China_mine</t>
  </si>
  <si>
    <t>Arg --&gt; Japan</t>
  </si>
  <si>
    <t>USA_ref = USA_mine, Australia_mine</t>
  </si>
  <si>
    <t>Chile --&gt; Japan</t>
  </si>
  <si>
    <t>China --&gt; Japan</t>
  </si>
  <si>
    <t>USA --&gt; Japan</t>
  </si>
  <si>
    <t>Japan_China</t>
  </si>
  <si>
    <t>Finland_Japan</t>
  </si>
  <si>
    <t>SK_China</t>
  </si>
  <si>
    <t>SK_Japan</t>
  </si>
  <si>
    <t>Norway_China</t>
  </si>
  <si>
    <t>Norway_SK</t>
  </si>
  <si>
    <t>Finland_China</t>
  </si>
  <si>
    <t>Finland_SK</t>
  </si>
  <si>
    <t>UK_China</t>
  </si>
  <si>
    <t>SK_SK</t>
  </si>
  <si>
    <t>SouthAfrica_China</t>
  </si>
  <si>
    <t>France_China</t>
  </si>
  <si>
    <t>Canada_Finland_Japan</t>
  </si>
  <si>
    <t>Uncertain_Finland_Japan</t>
  </si>
  <si>
    <t>NewCaledonia_SK_Japan</t>
  </si>
  <si>
    <t>Norway_Japan</t>
  </si>
  <si>
    <t>Uncertain_Norway_SK</t>
  </si>
  <si>
    <t>Uncertain_Finland_SK</t>
  </si>
  <si>
    <t>UK_Japan</t>
  </si>
  <si>
    <t>NewCaledonia_SK_SK</t>
  </si>
  <si>
    <t>SouthAfrica_Japan</t>
  </si>
  <si>
    <t>China_SK_SK</t>
  </si>
  <si>
    <t>UK_SK</t>
  </si>
  <si>
    <t>SouthAfrica_SK</t>
  </si>
  <si>
    <t>Philippines_China_China</t>
  </si>
  <si>
    <t>NewCaledonia_China_China</t>
  </si>
  <si>
    <t>Indonesia_China_China</t>
  </si>
  <si>
    <t>Russia_China_China</t>
  </si>
  <si>
    <t>Brazil_China_China</t>
  </si>
  <si>
    <t>Philippines_Japan_China</t>
  </si>
  <si>
    <t>NewCaledonia_Japan_China</t>
  </si>
  <si>
    <t>China_SK_China</t>
  </si>
  <si>
    <t>NewCaledonia_SK_China</t>
  </si>
  <si>
    <t>Norway_Norway_China</t>
  </si>
  <si>
    <t>Canada_Finland_China</t>
  </si>
  <si>
    <t>UK_UK_China</t>
  </si>
  <si>
    <t>Brazil_SouthAfrica_China</t>
  </si>
  <si>
    <t>France_France_China</t>
  </si>
  <si>
    <t>Philippines_China_Japan</t>
  </si>
  <si>
    <t>NewCaledonia_China_Japan</t>
  </si>
  <si>
    <t>Indonesia_China_Japan</t>
  </si>
  <si>
    <t>Russia_China_Japan</t>
  </si>
  <si>
    <t>Brazil_China_Japan</t>
  </si>
  <si>
    <t>China_SK_Japan</t>
  </si>
  <si>
    <t>Norway_Norway_Japan</t>
  </si>
  <si>
    <t>UK_UK_Japan</t>
  </si>
  <si>
    <t>Brazil_SouthAfrica_Japan</t>
  </si>
  <si>
    <t>Philippines_China_SK</t>
  </si>
  <si>
    <t>NewCaledonia_China_SK</t>
  </si>
  <si>
    <t>Indonesia_China_SK</t>
  </si>
  <si>
    <t>Russia_China_SK</t>
  </si>
  <si>
    <t>Brazil_China_SK</t>
  </si>
  <si>
    <t>Norway_Norway_SK</t>
  </si>
  <si>
    <t>Canada_Finland_SK</t>
  </si>
  <si>
    <t>UK_UK_SK</t>
  </si>
  <si>
    <t>Brazil_SouthAfrica_SK</t>
  </si>
  <si>
    <t>USA_China</t>
  </si>
  <si>
    <t>Japan_Japan</t>
  </si>
  <si>
    <t>India_Japan</t>
  </si>
  <si>
    <t>Colombia_Japan</t>
  </si>
  <si>
    <t>Japan_SK</t>
  </si>
  <si>
    <t>India_SK</t>
  </si>
  <si>
    <t>Australia_Japan_Japan</t>
  </si>
  <si>
    <t>India_India_Japan</t>
  </si>
  <si>
    <t>SouthAfrica_Japan_Japan</t>
  </si>
  <si>
    <t>China_India_Japan</t>
  </si>
  <si>
    <t>Uncertain_India_Japan</t>
  </si>
  <si>
    <t>Gabon_China_China</t>
  </si>
  <si>
    <t>Australia_Japan_SK</t>
  </si>
  <si>
    <t>China_Japan_SK</t>
  </si>
  <si>
    <t>Uncertain_USA_Japan</t>
  </si>
  <si>
    <t>Ghana_China_China</t>
  </si>
  <si>
    <t>India_India_SK</t>
  </si>
  <si>
    <t>SouthAfrica_Japan_SK</t>
  </si>
  <si>
    <t>Uncertain_Colombia_Japan</t>
  </si>
  <si>
    <t>Kazakhstan_China_China</t>
  </si>
  <si>
    <t>China_India_SK</t>
  </si>
  <si>
    <t>Malaysia_China_China</t>
  </si>
  <si>
    <t>SouthAfrica_USA_SK</t>
  </si>
  <si>
    <t>Mexico_China_China</t>
  </si>
  <si>
    <t>Myanmar_China_China</t>
  </si>
  <si>
    <t>Uncertain_Japan_SK</t>
  </si>
  <si>
    <t>SouthAfrica_China_China</t>
  </si>
  <si>
    <t>Uncertain_USA_SK</t>
  </si>
  <si>
    <t>Brazil_USA_China</t>
  </si>
  <si>
    <t>Uncertain_India_SK</t>
  </si>
  <si>
    <t>Gabon_USA_China</t>
  </si>
  <si>
    <t>Mexico_USA_China</t>
  </si>
  <si>
    <t>SouthAfrica_USA_China</t>
  </si>
  <si>
    <t>Ukraine_USA_China</t>
  </si>
  <si>
    <t>Myanmar_China_Japan</t>
  </si>
  <si>
    <t>Gabon_China_Japan</t>
  </si>
  <si>
    <t>Ghana_China_Japan</t>
  </si>
  <si>
    <t>Kazakhstan_China_Japan</t>
  </si>
  <si>
    <t>Malaysia_China_Japan</t>
  </si>
  <si>
    <t>Mexico_China_Japan</t>
  </si>
  <si>
    <t>SouthAfrica_China_Japan</t>
  </si>
  <si>
    <t>China_Japan_Japan</t>
  </si>
  <si>
    <t>Brazil_Japan_Japan</t>
  </si>
  <si>
    <t>Gabon_Japan_Japan</t>
  </si>
  <si>
    <t>India_Japan_Japan</t>
  </si>
  <si>
    <t>Brazil_USA_Japan</t>
  </si>
  <si>
    <t>Gabon_USA_Japan</t>
  </si>
  <si>
    <t>Mexico_USA_Japan</t>
  </si>
  <si>
    <t>SouthAfrica_USA_Japan</t>
  </si>
  <si>
    <t>Ukraine_USA_Japan</t>
  </si>
  <si>
    <t>Australia_India_Japan</t>
  </si>
  <si>
    <t>Brazil_India_Japan</t>
  </si>
  <si>
    <t>Gabon_India_Japan</t>
  </si>
  <si>
    <t>SouthAfrica_India_Japan</t>
  </si>
  <si>
    <t>Brazil_Colombia_Japan</t>
  </si>
  <si>
    <t>Myanmar_China_SK</t>
  </si>
  <si>
    <t>Gabon_China_SK</t>
  </si>
  <si>
    <t>Ghana_China_SK</t>
  </si>
  <si>
    <t>Kazakhstan_China_SK</t>
  </si>
  <si>
    <t>Malaysia_China_SK</t>
  </si>
  <si>
    <t>Mexico_China_SK</t>
  </si>
  <si>
    <t>SouthAfrica_China_SK</t>
  </si>
  <si>
    <t>Brazil_Japan_SK</t>
  </si>
  <si>
    <t>Gabon_Japan_SK</t>
  </si>
  <si>
    <t>India_Japan_SK</t>
  </si>
  <si>
    <t>Brazil_USA_SK</t>
  </si>
  <si>
    <t>Gabon_USA_SK</t>
  </si>
  <si>
    <t>Mexico_USA_SK</t>
  </si>
  <si>
    <t>Ukraine_USA_SK</t>
  </si>
  <si>
    <t>Australia_India_SK</t>
  </si>
  <si>
    <t>Brazil_India_SK</t>
  </si>
  <si>
    <t>Gabon_India_SK</t>
  </si>
  <si>
    <t>SouthAfrica_India_SK</t>
  </si>
  <si>
    <t>DRC_China</t>
  </si>
  <si>
    <t>Australia_Japan</t>
  </si>
  <si>
    <t>Australia_China</t>
  </si>
  <si>
    <t>Canada_Japan</t>
  </si>
  <si>
    <t>Belgium_China</t>
  </si>
  <si>
    <t>Canada_China</t>
  </si>
  <si>
    <t>Madagascar_Japan</t>
  </si>
  <si>
    <t>Morocco_Japan</t>
  </si>
  <si>
    <t>Madagascar_China</t>
  </si>
  <si>
    <t>Morocco_China</t>
  </si>
  <si>
    <t>DRC_SK</t>
  </si>
  <si>
    <t>Australia_SK</t>
  </si>
  <si>
    <t>Zambia_China</t>
  </si>
  <si>
    <t>Canada_SK</t>
  </si>
  <si>
    <t>Morocco_SK</t>
  </si>
  <si>
    <t>Belgium_Japan</t>
  </si>
  <si>
    <t>Australia_Australia_Japan</t>
  </si>
  <si>
    <t>Canada_Canada_Japan</t>
  </si>
  <si>
    <t>Madagascar_Madagascar_Japan</t>
  </si>
  <si>
    <t>Morocco_Morocco_Japan</t>
  </si>
  <si>
    <t>DRC_DRC_SK</t>
  </si>
  <si>
    <t>Uncertain_DRC_SK</t>
  </si>
  <si>
    <t>Zambia_Japan</t>
  </si>
  <si>
    <t>Australia_Australia_SK</t>
  </si>
  <si>
    <t>Canada_Canada_SK</t>
  </si>
  <si>
    <t>Morocco_Morocco_SK</t>
  </si>
  <si>
    <t>Belgium_SK</t>
  </si>
  <si>
    <t>Zambia_SK</t>
  </si>
  <si>
    <t>DRC_China_China</t>
  </si>
  <si>
    <t>DRC_DRC_China</t>
  </si>
  <si>
    <t>Australia_Australia_China</t>
  </si>
  <si>
    <t>Belgium_Belgium_China</t>
  </si>
  <si>
    <t>Canada_Canada_China</t>
  </si>
  <si>
    <t>Finland_Finland_China</t>
  </si>
  <si>
    <t>Madagascar_Madagascar_China</t>
  </si>
  <si>
    <t>DRC_Morocco_China</t>
  </si>
  <si>
    <t>Morocco_Morocco_China</t>
  </si>
  <si>
    <t>SouthAfrica_SouthAfrica_China</t>
  </si>
  <si>
    <t>Zambia_Zambia_China</t>
  </si>
  <si>
    <t>DRC_China_Japan</t>
  </si>
  <si>
    <t>Japan_Japan_Japan</t>
  </si>
  <si>
    <t>Belgium_Belgium_Japan</t>
  </si>
  <si>
    <t>Finland_Finland_Japan</t>
  </si>
  <si>
    <t>Madgascar_Madagascar_Japan</t>
  </si>
  <si>
    <t>DRC_Morocco_Japan</t>
  </si>
  <si>
    <t>SouthAfrica_SouthAfrica_Japan</t>
  </si>
  <si>
    <t>Zambia_Zambia_Japan</t>
  </si>
  <si>
    <t>DRC_China_SK</t>
  </si>
  <si>
    <t>Japan_Japan_SK</t>
  </si>
  <si>
    <t>Belgium_Belgium_SK</t>
  </si>
  <si>
    <t>Finland_Finland_SK</t>
  </si>
  <si>
    <t>DRC_Morocco_SK</t>
  </si>
  <si>
    <t>SouthAfrica_SouthAfrica_SK</t>
  </si>
  <si>
    <t>Zambia_Zambia_SK</t>
  </si>
  <si>
    <t>LiFePO4</t>
  </si>
  <si>
    <t>% Li</t>
  </si>
  <si>
    <t>% P</t>
  </si>
  <si>
    <t>% Fe</t>
  </si>
  <si>
    <t>Mole. Weight</t>
  </si>
  <si>
    <t>NMC</t>
  </si>
  <si>
    <t>Tot. Mole. Wt.</t>
  </si>
  <si>
    <t>% Ni</t>
  </si>
  <si>
    <t>% Co</t>
  </si>
  <si>
    <t>% Mn</t>
  </si>
  <si>
    <t>Market Share</t>
  </si>
  <si>
    <t>Li</t>
  </si>
  <si>
    <t>NCM333</t>
  </si>
  <si>
    <t>Nickel</t>
  </si>
  <si>
    <t>NCM523</t>
  </si>
  <si>
    <t>Cobalt</t>
  </si>
  <si>
    <t>NCM622</t>
  </si>
  <si>
    <t>Manganese</t>
  </si>
  <si>
    <t>NCM721</t>
  </si>
  <si>
    <t>Oxygen</t>
  </si>
  <si>
    <t>NCM811</t>
  </si>
  <si>
    <t>Iron</t>
  </si>
  <si>
    <t>Phosphate</t>
  </si>
  <si>
    <t>Weighted Ave.</t>
  </si>
  <si>
    <t>Aluminum</t>
  </si>
  <si>
    <t>(Chosen weights)</t>
  </si>
  <si>
    <t>Results</t>
  </si>
  <si>
    <t>NCM-Li Low</t>
  </si>
  <si>
    <t>NCM-Li High</t>
  </si>
  <si>
    <t>NCM-Ni Low</t>
  </si>
  <si>
    <t>NCM-Ni High</t>
  </si>
  <si>
    <t>NCM-Co Low</t>
  </si>
  <si>
    <t>NCM-Co High</t>
  </si>
  <si>
    <t>NCM-Mn Low</t>
  </si>
  <si>
    <t>NCM-Mn High</t>
  </si>
  <si>
    <t>Blend</t>
  </si>
  <si>
    <t>NCA</t>
  </si>
  <si>
    <t>Al</t>
  </si>
  <si>
    <t>% Al</t>
  </si>
  <si>
    <t>Molecular Ratio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</si>
</sst>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00"/>
    <numFmt numFmtId="165" formatCode="0.000"/>
  </numFmts>
  <fonts count="7">
    <font>
      <sz val="10.0"/>
      <color rgb="FF000000"/>
      <name val="Arial"/>
      <scheme val="minor"/>
    </font>
    <font>
      <color theme="1"/>
      <name val="Arial"/>
    </font>
    <font>
      <b/>
      <sz val="20.0"/>
      <color theme="1"/>
      <name val="Arial"/>
      <scheme val="minor"/>
    </font>
    <font>
      <color theme="1"/>
      <name val="Arial"/>
      <scheme val="minor"/>
    </font>
    <font>
      <color rgb="FF000000"/>
      <name val="Arial"/>
      <scheme val="minor"/>
    </font>
    <font>
      <color rgb="FF000000"/>
      <name val="Arial"/>
    </font>
    <font>
      <b/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</fills>
  <borders count="1">
    <border/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readingOrder="0"/>
    </xf>
    <xf borderId="0" fillId="0" fontId="3" numFmtId="2" xfId="0" applyFont="1" applyNumberFormat="1"/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3" numFmtId="2" xfId="0" applyAlignment="1" applyFont="1" applyNumberFormat="1">
      <alignment readingOrder="0"/>
    </xf>
    <xf borderId="0" fillId="0" fontId="3" numFmtId="0" xfId="0" applyFont="1"/>
    <xf borderId="0" fillId="0" fontId="3" numFmtId="0" xfId="0" applyFont="1"/>
    <xf borderId="0" fillId="2" fontId="5" numFmtId="0" xfId="0" applyAlignment="1" applyFill="1" applyFont="1">
      <alignment horizontal="left" readingOrder="0"/>
    </xf>
    <xf borderId="0" fillId="0" fontId="3" numFmtId="10" xfId="0" applyFont="1" applyNumberFormat="1"/>
    <xf borderId="0" fillId="0" fontId="1" numFmtId="2" xfId="0" applyAlignment="1" applyFont="1" applyNumberFormat="1">
      <alignment horizontal="right" vertical="bottom"/>
    </xf>
    <xf borderId="0" fillId="0" fontId="3" numFmtId="3" xfId="0" applyAlignment="1" applyFont="1" applyNumberFormat="1">
      <alignment readingOrder="0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2" fontId="5" numFmtId="0" xfId="0" applyAlignment="1" applyFont="1">
      <alignment horizontal="right" readingOrder="0"/>
    </xf>
    <xf borderId="0" fillId="0" fontId="1" numFmtId="2" xfId="0" applyAlignment="1" applyFont="1" applyNumberFormat="1">
      <alignment vertical="bottom"/>
    </xf>
    <xf borderId="0" fillId="0" fontId="1" numFmtId="164" xfId="0" applyAlignment="1" applyFont="1" applyNumberFormat="1">
      <alignment horizontal="right" vertical="bottom"/>
    </xf>
    <xf borderId="0" fillId="0" fontId="1" numFmtId="165" xfId="0" applyAlignment="1" applyFont="1" applyNumberFormat="1">
      <alignment horizontal="right" vertical="bottom"/>
    </xf>
    <xf borderId="0" fillId="3" fontId="1" numFmtId="0" xfId="0" applyAlignment="1" applyFill="1" applyFont="1">
      <alignment vertical="bottom"/>
    </xf>
    <xf borderId="0" fillId="3" fontId="1" numFmtId="165" xfId="0" applyAlignment="1" applyFont="1" applyNumberFormat="1">
      <alignment horizontal="right" vertical="bottom"/>
    </xf>
    <xf borderId="0" fillId="3" fontId="1" numFmtId="2" xfId="0" applyAlignment="1" applyFont="1" applyNumberFormat="1">
      <alignment horizontal="right" vertical="bottom"/>
    </xf>
    <xf borderId="0" fillId="3" fontId="1" numFmtId="164" xfId="0" applyAlignment="1" applyFont="1" applyNumberFormat="1">
      <alignment horizontal="right" vertical="bottom"/>
    </xf>
    <xf borderId="0" fillId="0" fontId="1" numFmtId="10" xfId="0" applyAlignment="1" applyFont="1" applyNumberFormat="1">
      <alignment horizontal="right" vertical="bottom"/>
    </xf>
    <xf borderId="0" fillId="0" fontId="6" numFmtId="10" xfId="0" applyAlignment="1" applyFont="1" applyNumberFormat="1">
      <alignment horizontal="right" vertical="bottom"/>
    </xf>
    <xf borderId="0" fillId="0" fontId="3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percentStacked"/>
        <c:ser>
          <c:idx val="0"/>
          <c:order val="0"/>
          <c:tx>
            <c:strRef>
              <c:f>'Fig 4(a-d) - LFP-Li'!$A$4</c:f>
            </c:strRef>
          </c:tx>
          <c:spPr>
            <a:solidFill>
              <a:srgbClr val="E81313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2"/>
          </c:dPt>
          <c:cat>
            <c:strRef>
              <c:f>'Fig 4(a-d) - LFP-Li'!$B$3:$E$3</c:f>
            </c:strRef>
          </c:cat>
          <c:val>
            <c:numRef>
              <c:f>'Fig 4(a-d) - LFP-Li'!$B$4:$E$4</c:f>
              <c:numCache/>
            </c:numRef>
          </c:val>
        </c:ser>
        <c:ser>
          <c:idx val="1"/>
          <c:order val="1"/>
          <c:tx>
            <c:strRef>
              <c:f>'Fig 4(a-d) - LFP-Li'!$A$5</c:f>
            </c:strRef>
          </c:tx>
          <c:spPr>
            <a:solidFill>
              <a:srgbClr val="C0BFFF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2"/>
          </c:dPt>
          <c:cat>
            <c:strRef>
              <c:f>'Fig 4(a-d) - LFP-Li'!$B$3:$E$3</c:f>
            </c:strRef>
          </c:cat>
          <c:val>
            <c:numRef>
              <c:f>'Fig 4(a-d) - LFP-Li'!$B$5:$E$5</c:f>
              <c:numCache/>
            </c:numRef>
          </c:val>
        </c:ser>
        <c:ser>
          <c:idx val="2"/>
          <c:order val="2"/>
          <c:tx>
            <c:strRef>
              <c:f>'Fig 4(a-d) - LFP-Li'!$A$6</c:f>
            </c:strRef>
          </c:tx>
          <c:spPr>
            <a:solidFill>
              <a:srgbClr val="8AFFFF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2"/>
          </c:dPt>
          <c:cat>
            <c:strRef>
              <c:f>'Fig 4(a-d) - LFP-Li'!$B$3:$E$3</c:f>
            </c:strRef>
          </c:cat>
          <c:val>
            <c:numRef>
              <c:f>'Fig 4(a-d) - LFP-Li'!$B$6:$E$6</c:f>
              <c:numCache/>
            </c:numRef>
          </c:val>
        </c:ser>
        <c:ser>
          <c:idx val="3"/>
          <c:order val="3"/>
          <c:tx>
            <c:strRef>
              <c:f>'Fig 4(a-d) - LFP-Li'!$A$7</c:f>
            </c:strRef>
          </c:tx>
          <c:spPr>
            <a:solidFill>
              <a:srgbClr val="E81313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cat>
            <c:strRef>
              <c:f>'Fig 4(a-d) - LFP-Li'!$B$3:$E$3</c:f>
            </c:strRef>
          </c:cat>
          <c:val>
            <c:numRef>
              <c:f>'Fig 4(a-d) - LFP-Li'!$B$7:$E$7</c:f>
              <c:numCache/>
            </c:numRef>
          </c:val>
        </c:ser>
        <c:ser>
          <c:idx val="4"/>
          <c:order val="4"/>
          <c:tx>
            <c:strRef>
              <c:f>'Fig 4(a-d) - LFP-Li'!$A$8</c:f>
            </c:strRef>
          </c:tx>
          <c:spPr>
            <a:solidFill>
              <a:srgbClr val="A9D0A4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1"/>
          </c:dPt>
          <c:cat>
            <c:strRef>
              <c:f>'Fig 4(a-d) - LFP-Li'!$B$3:$E$3</c:f>
            </c:strRef>
          </c:cat>
          <c:val>
            <c:numRef>
              <c:f>'Fig 4(a-d) - LFP-Li'!$B$8:$E$8</c:f>
              <c:numCache/>
            </c:numRef>
          </c:val>
        </c:ser>
        <c:ser>
          <c:idx val="5"/>
          <c:order val="5"/>
          <c:tx>
            <c:strRef>
              <c:f>'Fig 4(a-d) - LFP-Li'!$A$9</c:f>
            </c:strRef>
          </c:tx>
          <c:spPr>
            <a:solidFill>
              <a:srgbClr val="FBE1AD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1"/>
          </c:dPt>
          <c:cat>
            <c:strRef>
              <c:f>'Fig 4(a-d) - LFP-Li'!$B$3:$E$3</c:f>
            </c:strRef>
          </c:cat>
          <c:val>
            <c:numRef>
              <c:f>'Fig 4(a-d) - LFP-Li'!$B$9:$E$9</c:f>
              <c:numCache/>
            </c:numRef>
          </c:val>
        </c:ser>
        <c:ser>
          <c:idx val="6"/>
          <c:order val="6"/>
          <c:tx>
            <c:strRef>
              <c:f>'Fig 4(a-d) - LFP-Li'!$A$10</c:f>
            </c:strRef>
          </c:tx>
          <c:spPr>
            <a:solidFill>
              <a:srgbClr val="E81313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cat>
            <c:strRef>
              <c:f>'Fig 4(a-d) - LFP-Li'!$B$3:$E$3</c:f>
            </c:strRef>
          </c:cat>
          <c:val>
            <c:numRef>
              <c:f>'Fig 4(a-d) - LFP-Li'!$B$10:$E$10</c:f>
              <c:numCache/>
            </c:numRef>
          </c:val>
        </c:ser>
        <c:ser>
          <c:idx val="7"/>
          <c:order val="7"/>
          <c:tx>
            <c:strRef>
              <c:f>'Fig 4(a-d) - LFP-Li'!$A$11</c:f>
            </c:strRef>
          </c:tx>
          <c:spPr>
            <a:solidFill>
              <a:srgbClr val="A9D0A4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cat>
            <c:strRef>
              <c:f>'Fig 4(a-d) - LFP-Li'!$B$3:$E$3</c:f>
            </c:strRef>
          </c:cat>
          <c:val>
            <c:numRef>
              <c:f>'Fig 4(a-d) - LFP-Li'!$B$11:$E$11</c:f>
              <c:numCache/>
            </c:numRef>
          </c:val>
        </c:ser>
        <c:ser>
          <c:idx val="8"/>
          <c:order val="8"/>
          <c:tx>
            <c:strRef>
              <c:f>'Fig 4(a-d) - LFP-Li'!$A$12</c:f>
            </c:strRef>
          </c:tx>
          <c:spPr>
            <a:solidFill>
              <a:srgbClr val="FBE1AD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1"/>
          </c:dPt>
          <c:cat>
            <c:strRef>
              <c:f>'Fig 4(a-d) - LFP-Li'!$B$3:$E$3</c:f>
            </c:strRef>
          </c:cat>
          <c:val>
            <c:numRef>
              <c:f>'Fig 4(a-d) - LFP-Li'!$B$12:$E$12</c:f>
              <c:numCache/>
            </c:numRef>
          </c:val>
        </c:ser>
        <c:ser>
          <c:idx val="9"/>
          <c:order val="9"/>
          <c:tx>
            <c:strRef>
              <c:f>'Fig 4(a-d) - LFP-Li'!$A$13</c:f>
            </c:strRef>
          </c:tx>
          <c:spPr>
            <a:solidFill>
              <a:srgbClr val="C0BFFF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cat>
            <c:strRef>
              <c:f>'Fig 4(a-d) - LFP-Li'!$B$3:$E$3</c:f>
            </c:strRef>
          </c:cat>
          <c:val>
            <c:numRef>
              <c:f>'Fig 4(a-d) - LFP-Li'!$B$13:$E$13</c:f>
              <c:numCache/>
            </c:numRef>
          </c:val>
        </c:ser>
        <c:ser>
          <c:idx val="10"/>
          <c:order val="10"/>
          <c:tx>
            <c:strRef>
              <c:f>'Fig 4(a-d) - LFP-Li'!$A$14</c:f>
            </c:strRef>
          </c:tx>
          <c:spPr>
            <a:solidFill>
              <a:srgbClr val="E81313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1"/>
          </c:dPt>
          <c:cat>
            <c:strRef>
              <c:f>'Fig 4(a-d) - LFP-Li'!$B$3:$E$3</c:f>
            </c:strRef>
          </c:cat>
          <c:val>
            <c:numRef>
              <c:f>'Fig 4(a-d) - LFP-Li'!$B$14:$E$14</c:f>
              <c:numCache/>
            </c:numRef>
          </c:val>
        </c:ser>
        <c:ser>
          <c:idx val="11"/>
          <c:order val="11"/>
          <c:tx>
            <c:strRef>
              <c:f>'Fig 4(a-d) - LFP-Li'!$A$15</c:f>
            </c:strRef>
          </c:tx>
          <c:spPr>
            <a:solidFill>
              <a:srgbClr val="A9D0A4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1"/>
          </c:dPt>
          <c:cat>
            <c:strRef>
              <c:f>'Fig 4(a-d) - LFP-Li'!$B$3:$E$3</c:f>
            </c:strRef>
          </c:cat>
          <c:val>
            <c:numRef>
              <c:f>'Fig 4(a-d) - LFP-Li'!$B$15:$E$15</c:f>
              <c:numCache/>
            </c:numRef>
          </c:val>
        </c:ser>
        <c:ser>
          <c:idx val="12"/>
          <c:order val="12"/>
          <c:tx>
            <c:strRef>
              <c:f>'Fig 4(a-d) - LFP-Li'!$A$16</c:f>
            </c:strRef>
          </c:tx>
          <c:spPr>
            <a:solidFill>
              <a:srgbClr val="FBE1AD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cat>
            <c:strRef>
              <c:f>'Fig 4(a-d) - LFP-Li'!$B$3:$E$3</c:f>
            </c:strRef>
          </c:cat>
          <c:val>
            <c:numRef>
              <c:f>'Fig 4(a-d) - LFP-Li'!$B$16:$E$16</c:f>
              <c:numCache/>
            </c:numRef>
          </c:val>
        </c:ser>
        <c:ser>
          <c:idx val="13"/>
          <c:order val="13"/>
          <c:tx>
            <c:strRef>
              <c:f>'Fig 4(a-d) - LFP-Li'!$A$17</c:f>
            </c:strRef>
          </c:tx>
          <c:spPr>
            <a:solidFill>
              <a:srgbClr val="C0BFFF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cat>
            <c:strRef>
              <c:f>'Fig 4(a-d) - LFP-Li'!$B$3:$E$3</c:f>
            </c:strRef>
          </c:cat>
          <c:val>
            <c:numRef>
              <c:f>'Fig 4(a-d) - LFP-Li'!$B$17:$E$17</c:f>
              <c:numCache/>
            </c:numRef>
          </c:val>
        </c:ser>
        <c:ser>
          <c:idx val="14"/>
          <c:order val="14"/>
          <c:tx>
            <c:strRef>
              <c:f>'Fig 4(a-d) - LFP-Li'!$A$18</c:f>
            </c:strRef>
          </c:tx>
          <c:spPr>
            <a:solidFill>
              <a:srgbClr val="E81313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0"/>
          </c:dPt>
          <c:dPt>
            <c:idx val="3"/>
            <c:spPr>
              <a:solidFill>
                <a:srgbClr val="CC00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4(a-d) - LFP-Li'!$B$3:$E$3</c:f>
            </c:strRef>
          </c:cat>
          <c:val>
            <c:numRef>
              <c:f>'Fig 4(a-d) - LFP-Li'!$B$18:$E$18</c:f>
              <c:numCache/>
            </c:numRef>
          </c:val>
        </c:ser>
        <c:ser>
          <c:idx val="15"/>
          <c:order val="15"/>
          <c:tx>
            <c:strRef>
              <c:f>'Fig 4(a-d) - LFP-Li'!$A$19</c:f>
            </c:strRef>
          </c:tx>
          <c:spPr>
            <a:solidFill>
              <a:srgbClr val="EE84D4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0"/>
          </c:dPt>
          <c:dPt>
            <c:idx val="3"/>
            <c:spPr>
              <a:solidFill>
                <a:srgbClr val="CC00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4(a-d) - LFP-Li'!$B$3:$E$3</c:f>
            </c:strRef>
          </c:cat>
          <c:val>
            <c:numRef>
              <c:f>'Fig 4(a-d) - LFP-Li'!$B$19:$E$19</c:f>
              <c:numCache/>
            </c:numRef>
          </c:val>
        </c:ser>
        <c:ser>
          <c:idx val="16"/>
          <c:order val="16"/>
          <c:tx>
            <c:strRef>
              <c:f>'Fig 4(a-d) - LFP-Li'!$A$20</c:f>
            </c:strRef>
          </c:tx>
          <c:spPr>
            <a:solidFill>
              <a:srgbClr val="A9D0A4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0"/>
          </c:dPt>
          <c:dPt>
            <c:idx val="3"/>
            <c:spPr>
              <a:solidFill>
                <a:srgbClr val="CC00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4(a-d) - LFP-Li'!$B$3:$E$3</c:f>
            </c:strRef>
          </c:cat>
          <c:val>
            <c:numRef>
              <c:f>'Fig 4(a-d) - LFP-Li'!$B$20:$E$20</c:f>
              <c:numCache/>
            </c:numRef>
          </c:val>
        </c:ser>
        <c:ser>
          <c:idx val="17"/>
          <c:order val="17"/>
          <c:tx>
            <c:strRef>
              <c:f>'Fig 4(a-d) - LFP-Li'!$A$21</c:f>
            </c:strRef>
          </c:tx>
          <c:spPr>
            <a:solidFill>
              <a:srgbClr val="FBE1AD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0"/>
          </c:dPt>
          <c:dPt>
            <c:idx val="3"/>
            <c:spPr>
              <a:solidFill>
                <a:srgbClr val="CC00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4(a-d) - LFP-Li'!$B$3:$E$3</c:f>
            </c:strRef>
          </c:cat>
          <c:val>
            <c:numRef>
              <c:f>'Fig 4(a-d) - LFP-Li'!$B$21:$E$21</c:f>
              <c:numCache/>
            </c:numRef>
          </c:val>
        </c:ser>
        <c:ser>
          <c:idx val="18"/>
          <c:order val="18"/>
          <c:tx>
            <c:strRef>
              <c:f>'Fig 4(a-d) - LFP-Li'!$A$22</c:f>
            </c:strRef>
          </c:tx>
          <c:spPr>
            <a:solidFill>
              <a:srgbClr val="E81313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3"/>
            <c:spPr>
              <a:solidFill>
                <a:srgbClr val="CC00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4(a-d) - LFP-Li'!$B$3:$E$3</c:f>
            </c:strRef>
          </c:cat>
          <c:val>
            <c:numRef>
              <c:f>'Fig 4(a-d) - LFP-Li'!$B$22:$E$22</c:f>
              <c:numCache/>
            </c:numRef>
          </c:val>
        </c:ser>
        <c:ser>
          <c:idx val="19"/>
          <c:order val="19"/>
          <c:tx>
            <c:strRef>
              <c:f>'Fig 4(a-d) - LFP-Li'!$A$23</c:f>
            </c:strRef>
          </c:tx>
          <c:spPr>
            <a:solidFill>
              <a:srgbClr val="F4A8DE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cat>
            <c:strRef>
              <c:f>'Fig 4(a-d) - LFP-Li'!$B$3:$E$3</c:f>
            </c:strRef>
          </c:cat>
          <c:val>
            <c:numRef>
              <c:f>'Fig 4(a-d) - LFP-Li'!$B$23:$E$23</c:f>
              <c:numCache/>
            </c:numRef>
          </c:val>
        </c:ser>
        <c:ser>
          <c:idx val="20"/>
          <c:order val="20"/>
          <c:tx>
            <c:strRef>
              <c:f>'Fig 4(a-d) - LFP-Li'!$A$24</c:f>
            </c:strRef>
          </c:tx>
          <c:spPr>
            <a:solidFill>
              <a:srgbClr val="A9D0A4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0"/>
          </c:dPt>
          <c:dPt>
            <c:idx val="3"/>
            <c:spPr>
              <a:solidFill>
                <a:srgbClr val="FFFFFF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4(a-d) - LFP-Li'!$B$3:$E$3</c:f>
            </c:strRef>
          </c:cat>
          <c:val>
            <c:numRef>
              <c:f>'Fig 4(a-d) - LFP-Li'!$B$24:$E$24</c:f>
              <c:numCache/>
            </c:numRef>
          </c:val>
        </c:ser>
        <c:ser>
          <c:idx val="21"/>
          <c:order val="21"/>
          <c:tx>
            <c:strRef>
              <c:f>'Fig 4(a-d) - LFP-Li'!$A$25</c:f>
            </c:strRef>
          </c:tx>
          <c:spPr>
            <a:solidFill>
              <a:srgbClr val="FBE1AD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3"/>
            <c:spPr>
              <a:solidFill>
                <a:srgbClr val="FFFFFF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4(a-d) - LFP-Li'!$B$3:$E$3</c:f>
            </c:strRef>
          </c:cat>
          <c:val>
            <c:numRef>
              <c:f>'Fig 4(a-d) - LFP-Li'!$B$25:$E$25</c:f>
              <c:numCache/>
            </c:numRef>
          </c:val>
        </c:ser>
        <c:ser>
          <c:idx val="22"/>
          <c:order val="22"/>
          <c:tx>
            <c:strRef>
              <c:f>'Fig 4(a-d) - LFP-Li'!$A$26</c:f>
            </c:strRef>
          </c:tx>
          <c:spPr>
            <a:solidFill>
              <a:srgbClr val="F4A8DE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3"/>
            <c:spPr>
              <a:solidFill>
                <a:srgbClr val="FFFFFF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4(a-d) - LFP-Li'!$B$3:$E$3</c:f>
            </c:strRef>
          </c:cat>
          <c:val>
            <c:numRef>
              <c:f>'Fig 4(a-d) - LFP-Li'!$B$26:$E$26</c:f>
              <c:numCache/>
            </c:numRef>
          </c:val>
        </c:ser>
        <c:ser>
          <c:idx val="23"/>
          <c:order val="23"/>
          <c:tx>
            <c:strRef>
              <c:f>'Fig 4(a-d) - LFP-Li'!$A$27</c:f>
            </c:strRef>
          </c:tx>
          <c:spPr>
            <a:solidFill>
              <a:srgbClr val="C0BFFF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0"/>
          </c:dPt>
          <c:dPt>
            <c:idx val="3"/>
            <c:spPr>
              <a:solidFill>
                <a:srgbClr val="FFFFFF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4(a-d) - LFP-Li'!$B$3:$E$3</c:f>
            </c:strRef>
          </c:cat>
          <c:val>
            <c:numRef>
              <c:f>'Fig 4(a-d) - LFP-Li'!$B$27:$E$27</c:f>
              <c:numCache/>
            </c:numRef>
          </c:val>
        </c:ser>
        <c:ser>
          <c:idx val="24"/>
          <c:order val="24"/>
          <c:tx>
            <c:strRef>
              <c:f>'Fig 4(a-d) - LFP-Li'!$A$28</c:f>
            </c:strRef>
          </c:tx>
          <c:spPr>
            <a:solidFill>
              <a:srgbClr val="E81313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0"/>
          </c:dPt>
          <c:dPt>
            <c:idx val="3"/>
            <c:spPr>
              <a:solidFill>
                <a:srgbClr val="CC00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4(a-d) - LFP-Li'!$B$3:$E$3</c:f>
            </c:strRef>
          </c:cat>
          <c:val>
            <c:numRef>
              <c:f>'Fig 4(a-d) - LFP-Li'!$B$28:$E$28</c:f>
              <c:numCache/>
            </c:numRef>
          </c:val>
        </c:ser>
        <c:ser>
          <c:idx val="25"/>
          <c:order val="25"/>
          <c:tx>
            <c:strRef>
              <c:f>'Fig 4(a-d) - LFP-Li'!$A$29</c:f>
            </c:strRef>
          </c:tx>
          <c:spPr>
            <a:solidFill>
              <a:srgbClr val="F4A8DE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3"/>
            <c:spPr>
              <a:solidFill>
                <a:srgbClr val="CC00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4(a-d) - LFP-Li'!$B$3:$E$3</c:f>
            </c:strRef>
          </c:cat>
          <c:val>
            <c:numRef>
              <c:f>'Fig 4(a-d) - LFP-Li'!$B$29:$E$29</c:f>
              <c:numCache/>
            </c:numRef>
          </c:val>
        </c:ser>
        <c:ser>
          <c:idx val="26"/>
          <c:order val="26"/>
          <c:tx>
            <c:strRef>
              <c:f>'Fig 4(a-d) - LFP-Li'!$A$30</c:f>
            </c:strRef>
          </c:tx>
          <c:spPr>
            <a:solidFill>
              <a:srgbClr val="A9D0A4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0"/>
          </c:dPt>
          <c:dPt>
            <c:idx val="3"/>
            <c:spPr>
              <a:solidFill>
                <a:srgbClr val="FFFFFF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4(a-d) - LFP-Li'!$B$3:$E$3</c:f>
            </c:strRef>
          </c:cat>
          <c:val>
            <c:numRef>
              <c:f>'Fig 4(a-d) - LFP-Li'!$B$30:$E$30</c:f>
              <c:numCache/>
            </c:numRef>
          </c:val>
        </c:ser>
        <c:ser>
          <c:idx val="27"/>
          <c:order val="27"/>
          <c:tx>
            <c:strRef>
              <c:f>'Fig 4(a-d) - LFP-Li'!$A$31</c:f>
            </c:strRef>
          </c:tx>
          <c:spPr>
            <a:solidFill>
              <a:srgbClr val="FBE1AD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cat>
            <c:strRef>
              <c:f>'Fig 4(a-d) - LFP-Li'!$B$3:$E$3</c:f>
            </c:strRef>
          </c:cat>
          <c:val>
            <c:numRef>
              <c:f>'Fig 4(a-d) - LFP-Li'!$B$31:$E$31</c:f>
              <c:numCache/>
            </c:numRef>
          </c:val>
        </c:ser>
        <c:ser>
          <c:idx val="28"/>
          <c:order val="28"/>
          <c:tx>
            <c:strRef>
              <c:f>'Fig 4(a-d) - LFP-Li'!$A$32</c:f>
            </c:strRef>
          </c:tx>
          <c:spPr>
            <a:solidFill>
              <a:srgbClr val="F4A8DE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cat>
            <c:strRef>
              <c:f>'Fig 4(a-d) - LFP-Li'!$B$3:$E$3</c:f>
            </c:strRef>
          </c:cat>
          <c:val>
            <c:numRef>
              <c:f>'Fig 4(a-d) - LFP-Li'!$B$32:$E$32</c:f>
              <c:numCache/>
            </c:numRef>
          </c:val>
        </c:ser>
        <c:ser>
          <c:idx val="29"/>
          <c:order val="29"/>
          <c:tx>
            <c:strRef>
              <c:f>'Fig 4(a-d) - LFP-Li'!$A$33</c:f>
            </c:strRef>
          </c:tx>
          <c:spPr>
            <a:solidFill>
              <a:srgbClr val="C0BFFF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3"/>
            <c:spPr>
              <a:solidFill>
                <a:srgbClr val="FFFFFF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4(a-d) - LFP-Li'!$B$3:$E$3</c:f>
            </c:strRef>
          </c:cat>
          <c:val>
            <c:numRef>
              <c:f>'Fig 4(a-d) - LFP-Li'!$B$33:$E$33</c:f>
              <c:numCache/>
            </c:numRef>
          </c:val>
        </c:ser>
        <c:overlap val="100"/>
        <c:axId val="1898679604"/>
        <c:axId val="2090301339"/>
      </c:barChart>
      <c:catAx>
        <c:axId val="18986796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LFP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90301339"/>
      </c:catAx>
      <c:valAx>
        <c:axId val="2090301339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98679604"/>
        <c:majorUnit val="1.0"/>
      </c:valAx>
    </c:plotArea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percentStacked"/>
        <c:ser>
          <c:idx val="0"/>
          <c:order val="0"/>
          <c:tx>
            <c:strRef>
              <c:f>'Fig D1-2 - NMC-Ni'!$S$3</c:f>
            </c:strRef>
          </c:tx>
          <c:spPr>
            <a:solidFill>
              <a:srgbClr val="E81313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cat>
            <c:strRef>
              <c:f>'Fig D1-2 - NMC-Ni'!$T$2:$W$2</c:f>
            </c:strRef>
          </c:cat>
          <c:val>
            <c:numRef>
              <c:f>'Fig D1-2 - NMC-Ni'!$T$3:$W$3</c:f>
              <c:numCache/>
            </c:numRef>
          </c:val>
        </c:ser>
        <c:ser>
          <c:idx val="1"/>
          <c:order val="1"/>
          <c:tx>
            <c:strRef>
              <c:f>'Fig D1-2 - NMC-Ni'!$S$4</c:f>
            </c:strRef>
          </c:tx>
          <c:spPr>
            <a:solidFill>
              <a:srgbClr val="FB9431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2"/>
          </c:dPt>
          <c:cat>
            <c:strRef>
              <c:f>'Fig D1-2 - NMC-Ni'!$T$2:$W$2</c:f>
            </c:strRef>
          </c:cat>
          <c:val>
            <c:numRef>
              <c:f>'Fig D1-2 - NMC-Ni'!$T$4:$W$4</c:f>
              <c:numCache/>
            </c:numRef>
          </c:val>
        </c:ser>
        <c:ser>
          <c:idx val="2"/>
          <c:order val="2"/>
          <c:tx>
            <c:strRef>
              <c:f>'Fig D1-2 - NMC-Ni'!$S$5</c:f>
            </c:strRef>
          </c:tx>
          <c:spPr>
            <a:solidFill>
              <a:srgbClr val="6D9EEB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2"/>
          </c:dPt>
          <c:cat>
            <c:strRef>
              <c:f>'Fig D1-2 - NMC-Ni'!$T$2:$W$2</c:f>
            </c:strRef>
          </c:cat>
          <c:val>
            <c:numRef>
              <c:f>'Fig D1-2 - NMC-Ni'!$T$5:$W$5</c:f>
              <c:numCache/>
            </c:numRef>
          </c:val>
        </c:ser>
        <c:ser>
          <c:idx val="3"/>
          <c:order val="3"/>
          <c:tx>
            <c:strRef>
              <c:f>'Fig D1-2 - NMC-Ni'!$S$6</c:f>
            </c:strRef>
          </c:tx>
          <c:spPr>
            <a:solidFill>
              <a:srgbClr val="E81313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1"/>
            <c:spPr>
              <a:solidFill>
                <a:srgbClr val="FFFFFF"/>
              </a:solidFill>
              <a:ln cmpd="sng">
                <a:solidFill>
                  <a:srgbClr val="000000">
                    <a:alpha val="100000"/>
                  </a:srgbClr>
                </a:solidFill>
                <a:prstDash val="dash"/>
              </a:ln>
            </c:spPr>
          </c:dPt>
          <c:cat>
            <c:strRef>
              <c:f>'Fig D1-2 - NMC-Ni'!$T$2:$W$2</c:f>
            </c:strRef>
          </c:cat>
          <c:val>
            <c:numRef>
              <c:f>'Fig D1-2 - NMC-Ni'!$T$6:$W$6</c:f>
              <c:numCache/>
            </c:numRef>
          </c:val>
        </c:ser>
        <c:ser>
          <c:idx val="4"/>
          <c:order val="4"/>
          <c:tx>
            <c:strRef>
              <c:f>'Fig D1-2 - NMC-Ni'!$S$7</c:f>
            </c:strRef>
          </c:tx>
          <c:spPr>
            <a:solidFill>
              <a:srgbClr val="E81313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1"/>
          </c:dPt>
          <c:cat>
            <c:strRef>
              <c:f>'Fig D1-2 - NMC-Ni'!$T$2:$W$2</c:f>
            </c:strRef>
          </c:cat>
          <c:val>
            <c:numRef>
              <c:f>'Fig D1-2 - NMC-Ni'!$T$7:$W$7</c:f>
              <c:numCache/>
            </c:numRef>
          </c:val>
        </c:ser>
        <c:ser>
          <c:idx val="5"/>
          <c:order val="5"/>
          <c:tx>
            <c:strRef>
              <c:f>'Fig D1-2 - NMC-Ni'!$S$8</c:f>
            </c:strRef>
          </c:tx>
          <c:spPr>
            <a:solidFill>
              <a:srgbClr val="361C75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1"/>
          </c:dPt>
          <c:cat>
            <c:strRef>
              <c:f>'Fig D1-2 - NMC-Ni'!$T$2:$W$2</c:f>
            </c:strRef>
          </c:cat>
          <c:val>
            <c:numRef>
              <c:f>'Fig D1-2 - NMC-Ni'!$T$8:$W$8</c:f>
              <c:numCache/>
            </c:numRef>
          </c:val>
        </c:ser>
        <c:ser>
          <c:idx val="6"/>
          <c:order val="6"/>
          <c:tx>
            <c:strRef>
              <c:f>'Fig D1-2 - NMC-Ni'!$S$9</c:f>
            </c:strRef>
          </c:tx>
          <c:spPr>
            <a:solidFill>
              <a:srgbClr val="6D9EEB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cat>
            <c:strRef>
              <c:f>'Fig D1-2 - NMC-Ni'!$T$2:$W$2</c:f>
            </c:strRef>
          </c:cat>
          <c:val>
            <c:numRef>
              <c:f>'Fig D1-2 - NMC-Ni'!$T$9:$W$9</c:f>
              <c:numCache/>
            </c:numRef>
          </c:val>
        </c:ser>
        <c:ser>
          <c:idx val="7"/>
          <c:order val="7"/>
          <c:tx>
            <c:strRef>
              <c:f>'Fig D1-2 - NMC-Ni'!$S$10</c:f>
            </c:strRef>
          </c:tx>
          <c:spPr>
            <a:solidFill>
              <a:srgbClr val="E81313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1"/>
          </c:dPt>
          <c:cat>
            <c:strRef>
              <c:f>'Fig D1-2 - NMC-Ni'!$T$2:$W$2</c:f>
            </c:strRef>
          </c:cat>
          <c:val>
            <c:numRef>
              <c:f>'Fig D1-2 - NMC-Ni'!$T$10:$W$10</c:f>
              <c:numCache/>
            </c:numRef>
          </c:val>
        </c:ser>
        <c:ser>
          <c:idx val="8"/>
          <c:order val="8"/>
          <c:tx>
            <c:strRef>
              <c:f>'Fig D1-2 - NMC-Ni'!$S$11</c:f>
            </c:strRef>
          </c:tx>
          <c:spPr>
            <a:solidFill>
              <a:srgbClr val="3D85C6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1"/>
          </c:dPt>
          <c:cat>
            <c:strRef>
              <c:f>'Fig D1-2 - NMC-Ni'!$T$2:$W$2</c:f>
            </c:strRef>
          </c:cat>
          <c:val>
            <c:numRef>
              <c:f>'Fig D1-2 - NMC-Ni'!$T$11:$W$11</c:f>
              <c:numCache/>
            </c:numRef>
          </c:val>
        </c:ser>
        <c:ser>
          <c:idx val="9"/>
          <c:order val="9"/>
          <c:tx>
            <c:strRef>
              <c:f>'Fig D1-2 - NMC-Ni'!$S$12</c:f>
            </c:strRef>
          </c:tx>
          <c:spPr>
            <a:solidFill>
              <a:srgbClr val="361C75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0"/>
            <c:spPr>
              <a:solidFill>
                <a:srgbClr val="FFFFFF"/>
              </a:solidFill>
              <a:ln cmpd="sng">
                <a:solidFill>
                  <a:srgbClr val="000000">
                    <a:alpha val="100000"/>
                  </a:srgbClr>
                </a:solidFill>
                <a:prstDash val="dash"/>
              </a:ln>
            </c:spPr>
          </c:dPt>
          <c:dPt>
            <c:idx val="3"/>
            <c:spPr>
              <a:solidFill>
                <a:srgbClr val="CC00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D1-2 - NMC-Ni'!$T$2:$W$2</c:f>
            </c:strRef>
          </c:cat>
          <c:val>
            <c:numRef>
              <c:f>'Fig D1-2 - NMC-Ni'!$T$12:$W$12</c:f>
              <c:numCache/>
            </c:numRef>
          </c:val>
        </c:ser>
        <c:ser>
          <c:idx val="10"/>
          <c:order val="10"/>
          <c:tx>
            <c:strRef>
              <c:f>'Fig D1-2 - NMC-Ni'!$S$13</c:f>
            </c:strRef>
          </c:tx>
          <c:spPr>
            <a:solidFill>
              <a:srgbClr val="6D9EEB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0"/>
          </c:dPt>
          <c:dPt>
            <c:idx val="1"/>
          </c:dPt>
          <c:dPt>
            <c:idx val="3"/>
            <c:spPr>
              <a:solidFill>
                <a:srgbClr val="FFFFFF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D1-2 - NMC-Ni'!$T$2:$W$2</c:f>
            </c:strRef>
          </c:cat>
          <c:val>
            <c:numRef>
              <c:f>'Fig D1-2 - NMC-Ni'!$T$13:$W$13</c:f>
              <c:numCache/>
            </c:numRef>
          </c:val>
        </c:ser>
        <c:ser>
          <c:idx val="11"/>
          <c:order val="11"/>
          <c:tx>
            <c:strRef>
              <c:f>'Fig D1-2 - NMC-Ni'!$S$14</c:f>
            </c:strRef>
          </c:tx>
          <c:spPr>
            <a:solidFill>
              <a:srgbClr val="E81313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0"/>
            <c:spPr>
              <a:solidFill>
                <a:srgbClr val="FFFFFF"/>
              </a:solidFill>
              <a:ln cmpd="sng">
                <a:solidFill>
                  <a:srgbClr val="000000">
                    <a:alpha val="100000"/>
                  </a:srgbClr>
                </a:solidFill>
                <a:prstDash val="dash"/>
              </a:ln>
            </c:spPr>
          </c:dPt>
          <c:dPt>
            <c:idx val="1"/>
          </c:dPt>
          <c:dPt>
            <c:idx val="3"/>
            <c:spPr>
              <a:solidFill>
                <a:srgbClr val="CC01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D1-2 - NMC-Ni'!$T$2:$W$2</c:f>
            </c:strRef>
          </c:cat>
          <c:val>
            <c:numRef>
              <c:f>'Fig D1-2 - NMC-Ni'!$T$14:$W$14</c:f>
              <c:numCache/>
            </c:numRef>
          </c:val>
        </c:ser>
        <c:ser>
          <c:idx val="12"/>
          <c:order val="12"/>
          <c:tx>
            <c:strRef>
              <c:f>'Fig D1-2 - NMC-Ni'!$S$15</c:f>
            </c:strRef>
          </c:tx>
          <c:spPr>
            <a:solidFill>
              <a:srgbClr val="E81313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0"/>
            <c:spPr>
              <a:solidFill>
                <a:srgbClr val="FFFFFF"/>
              </a:solidFill>
              <a:ln cmpd="sng">
                <a:solidFill>
                  <a:srgbClr val="000000">
                    <a:alpha val="100000"/>
                  </a:srgbClr>
                </a:solidFill>
                <a:prstDash val="dash"/>
              </a:ln>
            </c:spPr>
          </c:dPt>
          <c:dPt>
            <c:idx val="3"/>
            <c:spPr>
              <a:solidFill>
                <a:srgbClr val="CC01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D1-2 - NMC-Ni'!$T$2:$W$2</c:f>
            </c:strRef>
          </c:cat>
          <c:val>
            <c:numRef>
              <c:f>'Fig D1-2 - NMC-Ni'!$T$15:$W$15</c:f>
              <c:numCache/>
            </c:numRef>
          </c:val>
        </c:ser>
        <c:ser>
          <c:idx val="13"/>
          <c:order val="13"/>
          <c:tx>
            <c:strRef>
              <c:f>'Fig D1-2 - NMC-Ni'!$S$16</c:f>
            </c:strRef>
          </c:tx>
          <c:spPr>
            <a:solidFill>
              <a:srgbClr val="8AFFFF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3"/>
            <c:spPr>
              <a:solidFill>
                <a:srgbClr val="FFFFFF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D1-2 - NMC-Ni'!$T$2:$W$2</c:f>
            </c:strRef>
          </c:cat>
          <c:val>
            <c:numRef>
              <c:f>'Fig D1-2 - NMC-Ni'!$T$16:$W$16</c:f>
              <c:numCache/>
            </c:numRef>
          </c:val>
        </c:ser>
        <c:ser>
          <c:idx val="14"/>
          <c:order val="14"/>
          <c:tx>
            <c:strRef>
              <c:f>'Fig D1-2 - NMC-Ni'!$S$17</c:f>
            </c:strRef>
          </c:tx>
          <c:spPr>
            <a:solidFill>
              <a:srgbClr val="666666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0"/>
          </c:dPt>
          <c:dPt>
            <c:idx val="3"/>
            <c:spPr>
              <a:solidFill>
                <a:srgbClr val="FFFFFF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D1-2 - NMC-Ni'!$T$2:$W$2</c:f>
            </c:strRef>
          </c:cat>
          <c:val>
            <c:numRef>
              <c:f>'Fig D1-2 - NMC-Ni'!$T$17:$W$17</c:f>
              <c:numCache/>
            </c:numRef>
          </c:val>
        </c:ser>
        <c:ser>
          <c:idx val="15"/>
          <c:order val="15"/>
          <c:tx>
            <c:strRef>
              <c:f>'Fig D1-2 - NMC-Ni'!$S$18</c:f>
            </c:strRef>
          </c:tx>
          <c:spPr>
            <a:solidFill>
              <a:srgbClr val="DD7E6B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0"/>
          </c:dPt>
          <c:dPt>
            <c:idx val="3"/>
            <c:spPr>
              <a:solidFill>
                <a:srgbClr val="FFFFFF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D1-2 - NMC-Ni'!$T$2:$W$2</c:f>
            </c:strRef>
          </c:cat>
          <c:val>
            <c:numRef>
              <c:f>'Fig D1-2 - NMC-Ni'!$T$18:$W$18</c:f>
              <c:numCache/>
            </c:numRef>
          </c:val>
        </c:ser>
        <c:ser>
          <c:idx val="16"/>
          <c:order val="16"/>
          <c:tx>
            <c:strRef>
              <c:f>'Fig D1-2 - NMC-Ni'!$S$19</c:f>
            </c:strRef>
          </c:tx>
          <c:spPr>
            <a:solidFill>
              <a:srgbClr val="E81313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0"/>
            <c:spPr>
              <a:solidFill>
                <a:srgbClr val="FFFFFF"/>
              </a:solidFill>
              <a:ln cmpd="sng">
                <a:solidFill>
                  <a:srgbClr val="000000">
                    <a:alpha val="100000"/>
                  </a:srgbClr>
                </a:solidFill>
                <a:prstDash val="dash"/>
              </a:ln>
            </c:spPr>
          </c:dPt>
          <c:dPt>
            <c:idx val="3"/>
            <c:spPr>
              <a:solidFill>
                <a:srgbClr val="CC01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D1-2 - NMC-Ni'!$T$2:$W$2</c:f>
            </c:strRef>
          </c:cat>
          <c:val>
            <c:numRef>
              <c:f>'Fig D1-2 - NMC-Ni'!$T$19:$W$19</c:f>
              <c:numCache/>
            </c:numRef>
          </c:val>
        </c:ser>
        <c:ser>
          <c:idx val="17"/>
          <c:order val="17"/>
          <c:tx>
            <c:strRef>
              <c:f>'Fig D1-2 - NMC-Ni'!$S$20</c:f>
            </c:strRef>
          </c:tx>
          <c:spPr>
            <a:solidFill>
              <a:srgbClr val="666666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0"/>
          </c:dPt>
          <c:dPt>
            <c:idx val="3"/>
            <c:spPr>
              <a:solidFill>
                <a:srgbClr val="FFFFFF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D1-2 - NMC-Ni'!$T$2:$W$2</c:f>
            </c:strRef>
          </c:cat>
          <c:val>
            <c:numRef>
              <c:f>'Fig D1-2 - NMC-Ni'!$T$20:$W$20</c:f>
              <c:numCache/>
            </c:numRef>
          </c:val>
        </c:ser>
        <c:ser>
          <c:idx val="18"/>
          <c:order val="18"/>
          <c:tx>
            <c:strRef>
              <c:f>'Fig D1-2 - NMC-Ni'!$S$21</c:f>
            </c:strRef>
          </c:tx>
          <c:spPr>
            <a:solidFill>
              <a:srgbClr val="666666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3"/>
            <c:spPr>
              <a:solidFill>
                <a:srgbClr val="FFFFFF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D1-2 - NMC-Ni'!$T$2:$W$2</c:f>
            </c:strRef>
          </c:cat>
          <c:val>
            <c:numRef>
              <c:f>'Fig D1-2 - NMC-Ni'!$T$21:$W$21</c:f>
              <c:numCache/>
            </c:numRef>
          </c:val>
        </c:ser>
        <c:ser>
          <c:idx val="19"/>
          <c:order val="19"/>
          <c:tx>
            <c:strRef>
              <c:f>'Fig D1-2 - NMC-Ni'!$S$22</c:f>
            </c:strRef>
          </c:tx>
          <c:spPr>
            <a:solidFill>
              <a:srgbClr val="DD7E6B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3"/>
            <c:spPr>
              <a:solidFill>
                <a:srgbClr val="FFFFFF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D1-2 - NMC-Ni'!$T$2:$W$2</c:f>
            </c:strRef>
          </c:cat>
          <c:val>
            <c:numRef>
              <c:f>'Fig D1-2 - NMC-Ni'!$T$22:$W$22</c:f>
              <c:numCache/>
            </c:numRef>
          </c:val>
        </c:ser>
        <c:ser>
          <c:idx val="20"/>
          <c:order val="20"/>
          <c:tx>
            <c:strRef>
              <c:f>'Fig D1-2 - NMC-Ni'!$S$23</c:f>
            </c:strRef>
          </c:tx>
          <c:spPr>
            <a:solidFill>
              <a:srgbClr val="E81313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0"/>
          </c:dPt>
          <c:cat>
            <c:strRef>
              <c:f>'Fig D1-2 - NMC-Ni'!$T$2:$W$2</c:f>
            </c:strRef>
          </c:cat>
          <c:val>
            <c:numRef>
              <c:f>'Fig D1-2 - NMC-Ni'!$T$23:$W$23</c:f>
              <c:numCache/>
            </c:numRef>
          </c:val>
        </c:ser>
        <c:overlap val="100"/>
        <c:axId val="1633225735"/>
        <c:axId val="40294798"/>
      </c:barChart>
      <c:catAx>
        <c:axId val="16332257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NCM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0294798"/>
      </c:catAx>
      <c:valAx>
        <c:axId val="40294798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33225735"/>
        <c:majorUnit val="1.0"/>
      </c:valAx>
    </c:plotArea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percentStacked"/>
        <c:ser>
          <c:idx val="0"/>
          <c:order val="0"/>
          <c:tx>
            <c:strRef>
              <c:f>'Fig D1-2 - NMC-Ni'!$AB$3</c:f>
            </c:strRef>
          </c:tx>
          <c:spPr>
            <a:solidFill>
              <a:srgbClr val="E81313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cat>
            <c:strRef>
              <c:f>'Fig D1-2 - NMC-Ni'!$AC$2:$AF$2</c:f>
            </c:strRef>
          </c:cat>
          <c:val>
            <c:numRef>
              <c:f>'Fig D1-2 - NMC-Ni'!$AC$3:$AF$3</c:f>
              <c:numCache/>
            </c:numRef>
          </c:val>
        </c:ser>
        <c:ser>
          <c:idx val="1"/>
          <c:order val="1"/>
          <c:tx>
            <c:strRef>
              <c:f>'Fig D1-2 - NMC-Ni'!$AB$4</c:f>
            </c:strRef>
          </c:tx>
          <c:spPr>
            <a:solidFill>
              <a:srgbClr val="FB9431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2"/>
          </c:dPt>
          <c:cat>
            <c:strRef>
              <c:f>'Fig D1-2 - NMC-Ni'!$AC$2:$AF$2</c:f>
            </c:strRef>
          </c:cat>
          <c:val>
            <c:numRef>
              <c:f>'Fig D1-2 - NMC-Ni'!$AC$4:$AF$4</c:f>
              <c:numCache/>
            </c:numRef>
          </c:val>
        </c:ser>
        <c:ser>
          <c:idx val="2"/>
          <c:order val="2"/>
          <c:tx>
            <c:strRef>
              <c:f>'Fig D1-2 - NMC-Ni'!$AB$5</c:f>
            </c:strRef>
          </c:tx>
          <c:spPr>
            <a:solidFill>
              <a:srgbClr val="6D9EEB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2"/>
          </c:dPt>
          <c:cat>
            <c:strRef>
              <c:f>'Fig D1-2 - NMC-Ni'!$AC$2:$AF$2</c:f>
            </c:strRef>
          </c:cat>
          <c:val>
            <c:numRef>
              <c:f>'Fig D1-2 - NMC-Ni'!$AC$5:$AF$5</c:f>
              <c:numCache/>
            </c:numRef>
          </c:val>
        </c:ser>
        <c:ser>
          <c:idx val="3"/>
          <c:order val="3"/>
          <c:tx>
            <c:strRef>
              <c:f>'Fig D1-2 - NMC-Ni'!$AB$6</c:f>
            </c:strRef>
          </c:tx>
          <c:spPr>
            <a:solidFill>
              <a:srgbClr val="E81313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1"/>
            <c:spPr>
              <a:solidFill>
                <a:srgbClr val="FFFFFF"/>
              </a:solidFill>
              <a:ln cmpd="sng">
                <a:solidFill>
                  <a:srgbClr val="000000">
                    <a:alpha val="100000"/>
                  </a:srgbClr>
                </a:solidFill>
                <a:prstDash val="dash"/>
              </a:ln>
            </c:spPr>
          </c:dPt>
          <c:cat>
            <c:strRef>
              <c:f>'Fig D1-2 - NMC-Ni'!$AC$2:$AF$2</c:f>
            </c:strRef>
          </c:cat>
          <c:val>
            <c:numRef>
              <c:f>'Fig D1-2 - NMC-Ni'!$AC$6:$AF$6</c:f>
              <c:numCache/>
            </c:numRef>
          </c:val>
        </c:ser>
        <c:ser>
          <c:idx val="4"/>
          <c:order val="4"/>
          <c:tx>
            <c:strRef>
              <c:f>'Fig D1-2 - NMC-Ni'!$AB$7</c:f>
            </c:strRef>
          </c:tx>
          <c:spPr>
            <a:solidFill>
              <a:srgbClr val="E81313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1"/>
          </c:dPt>
          <c:cat>
            <c:strRef>
              <c:f>'Fig D1-2 - NMC-Ni'!$AC$2:$AF$2</c:f>
            </c:strRef>
          </c:cat>
          <c:val>
            <c:numRef>
              <c:f>'Fig D1-2 - NMC-Ni'!$AC$7:$AF$7</c:f>
              <c:numCache/>
            </c:numRef>
          </c:val>
        </c:ser>
        <c:ser>
          <c:idx val="5"/>
          <c:order val="5"/>
          <c:tx>
            <c:strRef>
              <c:f>'Fig D1-2 - NMC-Ni'!$AB$8</c:f>
            </c:strRef>
          </c:tx>
          <c:spPr>
            <a:solidFill>
              <a:srgbClr val="666666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1"/>
          </c:dPt>
          <c:cat>
            <c:strRef>
              <c:f>'Fig D1-2 - NMC-Ni'!$AC$2:$AF$2</c:f>
            </c:strRef>
          </c:cat>
          <c:val>
            <c:numRef>
              <c:f>'Fig D1-2 - NMC-Ni'!$AC$8:$AF$8</c:f>
              <c:numCache/>
            </c:numRef>
          </c:val>
        </c:ser>
        <c:ser>
          <c:idx val="6"/>
          <c:order val="6"/>
          <c:tx>
            <c:strRef>
              <c:f>'Fig D1-2 - NMC-Ni'!$AB$9</c:f>
            </c:strRef>
          </c:tx>
          <c:spPr>
            <a:solidFill>
              <a:srgbClr val="E81313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cat>
            <c:strRef>
              <c:f>'Fig D1-2 - NMC-Ni'!$AC$2:$AF$2</c:f>
            </c:strRef>
          </c:cat>
          <c:val>
            <c:numRef>
              <c:f>'Fig D1-2 - NMC-Ni'!$AC$9:$AF$9</c:f>
              <c:numCache/>
            </c:numRef>
          </c:val>
        </c:ser>
        <c:ser>
          <c:idx val="7"/>
          <c:order val="7"/>
          <c:tx>
            <c:strRef>
              <c:f>'Fig D1-2 - NMC-Ni'!$AB$10</c:f>
            </c:strRef>
          </c:tx>
          <c:spPr>
            <a:solidFill>
              <a:srgbClr val="666666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1"/>
          </c:dPt>
          <c:cat>
            <c:strRef>
              <c:f>'Fig D1-2 - NMC-Ni'!$AC$2:$AF$2</c:f>
            </c:strRef>
          </c:cat>
          <c:val>
            <c:numRef>
              <c:f>'Fig D1-2 - NMC-Ni'!$AC$10:$AF$10</c:f>
              <c:numCache/>
            </c:numRef>
          </c:val>
        </c:ser>
        <c:ser>
          <c:idx val="8"/>
          <c:order val="8"/>
          <c:tx>
            <c:strRef>
              <c:f>'Fig D1-2 - NMC-Ni'!$AB$11</c:f>
            </c:strRef>
          </c:tx>
          <c:spPr>
            <a:solidFill>
              <a:srgbClr val="FFFFFF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0"/>
          </c:dPt>
          <c:dPt>
            <c:idx val="1"/>
          </c:dPt>
          <c:dPt>
            <c:idx val="3"/>
            <c:spPr>
              <a:solidFill>
                <a:srgbClr val="CC01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D1-2 - NMC-Ni'!$AC$2:$AF$2</c:f>
            </c:strRef>
          </c:cat>
          <c:val>
            <c:numRef>
              <c:f>'Fig D1-2 - NMC-Ni'!$AC$11:$AF$11</c:f>
              <c:numCache/>
            </c:numRef>
          </c:val>
        </c:ser>
        <c:ser>
          <c:idx val="9"/>
          <c:order val="9"/>
          <c:tx>
            <c:strRef>
              <c:f>'Fig D1-2 - NMC-Ni'!$AB$12</c:f>
            </c:strRef>
          </c:tx>
          <c:spPr>
            <a:solidFill>
              <a:srgbClr val="FFFFFF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0"/>
            <c:spPr>
              <a:solidFill>
                <a:srgbClr val="FFFFFF"/>
              </a:solidFill>
              <a:ln cmpd="sng">
                <a:solidFill>
                  <a:srgbClr val="000000">
                    <a:alpha val="100000"/>
                  </a:srgbClr>
                </a:solidFill>
                <a:prstDash val="dash"/>
              </a:ln>
            </c:spPr>
          </c:dPt>
          <c:dPt>
            <c:idx val="3"/>
            <c:spPr>
              <a:solidFill>
                <a:srgbClr val="CC00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D1-2 - NMC-Ni'!$AC$2:$AF$2</c:f>
            </c:strRef>
          </c:cat>
          <c:val>
            <c:numRef>
              <c:f>'Fig D1-2 - NMC-Ni'!$AC$12:$AF$12</c:f>
              <c:numCache/>
            </c:numRef>
          </c:val>
        </c:ser>
        <c:ser>
          <c:idx val="10"/>
          <c:order val="10"/>
          <c:tx>
            <c:strRef>
              <c:f>'Fig D1-2 - NMC-Ni'!$AB$13</c:f>
            </c:strRef>
          </c:tx>
          <c:spPr>
            <a:solidFill>
              <a:srgbClr val="FFFFFF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0"/>
          </c:dPt>
          <c:dPt>
            <c:idx val="1"/>
          </c:dPt>
          <c:dPt>
            <c:idx val="3"/>
            <c:spPr>
              <a:solidFill>
                <a:srgbClr val="CC01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D1-2 - NMC-Ni'!$AC$2:$AF$2</c:f>
            </c:strRef>
          </c:cat>
          <c:val>
            <c:numRef>
              <c:f>'Fig D1-2 - NMC-Ni'!$AC$13:$AF$13</c:f>
              <c:numCache/>
            </c:numRef>
          </c:val>
        </c:ser>
        <c:ser>
          <c:idx val="11"/>
          <c:order val="11"/>
          <c:tx>
            <c:strRef>
              <c:f>'Fig D1-2 - NMC-Ni'!$AB$14</c:f>
            </c:strRef>
          </c:tx>
          <c:spPr>
            <a:solidFill>
              <a:srgbClr val="FFFFFF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0"/>
            <c:spPr>
              <a:solidFill>
                <a:srgbClr val="FFFFFF"/>
              </a:solidFill>
              <a:ln cmpd="sng">
                <a:solidFill>
                  <a:srgbClr val="000000">
                    <a:alpha val="100000"/>
                  </a:srgbClr>
                </a:solidFill>
                <a:prstDash val="dash"/>
              </a:ln>
            </c:spPr>
          </c:dPt>
          <c:dPt>
            <c:idx val="1"/>
          </c:dPt>
          <c:dPt>
            <c:idx val="3"/>
            <c:spPr>
              <a:solidFill>
                <a:srgbClr val="CC01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D1-2 - NMC-Ni'!$AC$2:$AF$2</c:f>
            </c:strRef>
          </c:cat>
          <c:val>
            <c:numRef>
              <c:f>'Fig D1-2 - NMC-Ni'!$AC$14:$AF$14</c:f>
              <c:numCache/>
            </c:numRef>
          </c:val>
        </c:ser>
        <c:ser>
          <c:idx val="12"/>
          <c:order val="12"/>
          <c:tx>
            <c:strRef>
              <c:f>'Fig D1-2 - NMC-Ni'!$AB$15</c:f>
            </c:strRef>
          </c:tx>
          <c:spPr>
            <a:solidFill>
              <a:srgbClr val="FFFFFF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0"/>
            <c:spPr>
              <a:solidFill>
                <a:srgbClr val="FFFFFF"/>
              </a:solidFill>
              <a:ln cmpd="sng">
                <a:solidFill>
                  <a:srgbClr val="000000">
                    <a:alpha val="100000"/>
                  </a:srgbClr>
                </a:solidFill>
                <a:prstDash val="dash"/>
              </a:ln>
            </c:spPr>
          </c:dPt>
          <c:dPt>
            <c:idx val="3"/>
            <c:spPr>
              <a:solidFill>
                <a:srgbClr val="CC01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D1-2 - NMC-Ni'!$AC$2:$AF$2</c:f>
            </c:strRef>
          </c:cat>
          <c:val>
            <c:numRef>
              <c:f>'Fig D1-2 - NMC-Ni'!$AC$15:$AF$15</c:f>
              <c:numCache/>
            </c:numRef>
          </c:val>
        </c:ser>
        <c:ser>
          <c:idx val="13"/>
          <c:order val="13"/>
          <c:tx>
            <c:strRef>
              <c:f>'Fig D1-2 - NMC-Ni'!$AB$16</c:f>
            </c:strRef>
          </c:tx>
          <c:cat>
            <c:strRef>
              <c:f>'Fig D1-2 - NMC-Ni'!$AC$2:$AF$2</c:f>
            </c:strRef>
          </c:cat>
          <c:val>
            <c:numRef>
              <c:f>'Fig D1-2 - NMC-Ni'!$AC$16:$AF$16</c:f>
              <c:numCache/>
            </c:numRef>
          </c:val>
        </c:ser>
        <c:ser>
          <c:idx val="14"/>
          <c:order val="14"/>
          <c:tx>
            <c:strRef>
              <c:f>'Fig D1-2 - NMC-Ni'!$AB$17</c:f>
            </c:strRef>
          </c:tx>
          <c:cat>
            <c:strRef>
              <c:f>'Fig D1-2 - NMC-Ni'!$AC$2:$AF$2</c:f>
            </c:strRef>
          </c:cat>
          <c:val>
            <c:numRef>
              <c:f>'Fig D1-2 - NMC-Ni'!$AC$17:$AF$17</c:f>
              <c:numCache/>
            </c:numRef>
          </c:val>
        </c:ser>
        <c:ser>
          <c:idx val="15"/>
          <c:order val="15"/>
          <c:tx>
            <c:strRef>
              <c:f>'Fig D1-2 - NMC-Ni'!$AB$18</c:f>
            </c:strRef>
          </c:tx>
          <c:cat>
            <c:strRef>
              <c:f>'Fig D1-2 - NMC-Ni'!$AC$2:$AF$2</c:f>
            </c:strRef>
          </c:cat>
          <c:val>
            <c:numRef>
              <c:f>'Fig D1-2 - NMC-Ni'!$AC$18:$AF$18</c:f>
              <c:numCache/>
            </c:numRef>
          </c:val>
        </c:ser>
        <c:ser>
          <c:idx val="16"/>
          <c:order val="16"/>
          <c:tx>
            <c:strRef>
              <c:f>'Fig D1-2 - NMC-Ni'!$AB$19</c:f>
            </c:strRef>
          </c:tx>
          <c:cat>
            <c:strRef>
              <c:f>'Fig D1-2 - NMC-Ni'!$AC$2:$AF$2</c:f>
            </c:strRef>
          </c:cat>
          <c:val>
            <c:numRef>
              <c:f>'Fig D1-2 - NMC-Ni'!$AC$19:$AF$19</c:f>
              <c:numCache/>
            </c:numRef>
          </c:val>
        </c:ser>
        <c:ser>
          <c:idx val="17"/>
          <c:order val="17"/>
          <c:tx>
            <c:strRef>
              <c:f>'Fig D1-2 - NMC-Ni'!$AB$20</c:f>
            </c:strRef>
          </c:tx>
          <c:cat>
            <c:strRef>
              <c:f>'Fig D1-2 - NMC-Ni'!$AC$2:$AF$2</c:f>
            </c:strRef>
          </c:cat>
          <c:val>
            <c:numRef>
              <c:f>'Fig D1-2 - NMC-Ni'!$AC$20:$AF$20</c:f>
              <c:numCache/>
            </c:numRef>
          </c:val>
        </c:ser>
        <c:ser>
          <c:idx val="18"/>
          <c:order val="18"/>
          <c:tx>
            <c:strRef>
              <c:f>'Fig D1-2 - NMC-Ni'!$AB$21</c:f>
            </c:strRef>
          </c:tx>
          <c:cat>
            <c:strRef>
              <c:f>'Fig D1-2 - NMC-Ni'!$AC$2:$AF$2</c:f>
            </c:strRef>
          </c:cat>
          <c:val>
            <c:numRef>
              <c:f>'Fig D1-2 - NMC-Ni'!$AC$21:$AF$21</c:f>
              <c:numCache/>
            </c:numRef>
          </c:val>
        </c:ser>
        <c:ser>
          <c:idx val="19"/>
          <c:order val="19"/>
          <c:tx>
            <c:strRef>
              <c:f>'Fig D1-2 - NMC-Ni'!$AB$22</c:f>
            </c:strRef>
          </c:tx>
          <c:cat>
            <c:strRef>
              <c:f>'Fig D1-2 - NMC-Ni'!$AC$2:$AF$2</c:f>
            </c:strRef>
          </c:cat>
          <c:val>
            <c:numRef>
              <c:f>'Fig D1-2 - NMC-Ni'!$AC$22:$AF$22</c:f>
              <c:numCache/>
            </c:numRef>
          </c:val>
        </c:ser>
        <c:ser>
          <c:idx val="20"/>
          <c:order val="20"/>
          <c:tx>
            <c:strRef>
              <c:f>'Fig D1-2 - NMC-Ni'!$AB$23</c:f>
            </c:strRef>
          </c:tx>
          <c:cat>
            <c:strRef>
              <c:f>'Fig D1-2 - NMC-Ni'!$AC$2:$AF$2</c:f>
            </c:strRef>
          </c:cat>
          <c:val>
            <c:numRef>
              <c:f>'Fig D1-2 - NMC-Ni'!$AC$23:$AF$23</c:f>
              <c:numCache/>
            </c:numRef>
          </c:val>
        </c:ser>
        <c:overlap val="100"/>
        <c:axId val="1747548688"/>
        <c:axId val="1892962364"/>
      </c:barChart>
      <c:catAx>
        <c:axId val="1747548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NCM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92962364"/>
      </c:catAx>
      <c:valAx>
        <c:axId val="1892962364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47548688"/>
        <c:majorUnit val="1.0"/>
      </c:valAx>
    </c:plotArea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percentStacked"/>
        <c:ser>
          <c:idx val="0"/>
          <c:order val="0"/>
          <c:tx>
            <c:strRef>
              <c:f>'Fig D1-3 - NMC-Mn'!$J$3</c:f>
            </c:strRef>
          </c:tx>
          <c:spPr>
            <a:solidFill>
              <a:srgbClr val="E81313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cat>
            <c:strRef>
              <c:f>'Fig D1-3 - NMC-Mn'!$K$2:$N$2</c:f>
            </c:strRef>
          </c:cat>
          <c:val>
            <c:numRef>
              <c:f>'Fig D1-3 - NMC-Mn'!$K$3:$N$3</c:f>
              <c:numCache/>
            </c:numRef>
          </c:val>
        </c:ser>
        <c:ser>
          <c:idx val="1"/>
          <c:order val="1"/>
          <c:tx>
            <c:strRef>
              <c:f>'Fig D1-3 - NMC-Mn'!$J$4</c:f>
            </c:strRef>
          </c:tx>
          <c:spPr>
            <a:solidFill>
              <a:srgbClr val="FB9431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2"/>
          </c:dPt>
          <c:cat>
            <c:strRef>
              <c:f>'Fig D1-3 - NMC-Mn'!$K$2:$N$2</c:f>
            </c:strRef>
          </c:cat>
          <c:val>
            <c:numRef>
              <c:f>'Fig D1-3 - NMC-Mn'!$K$4:$N$4</c:f>
              <c:numCache/>
            </c:numRef>
          </c:val>
        </c:ser>
        <c:ser>
          <c:idx val="2"/>
          <c:order val="2"/>
          <c:tx>
            <c:strRef>
              <c:f>'Fig D1-3 - NMC-Mn'!$J$5</c:f>
            </c:strRef>
          </c:tx>
          <c:spPr>
            <a:solidFill>
              <a:srgbClr val="6D9EEB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2"/>
          </c:dPt>
          <c:cat>
            <c:strRef>
              <c:f>'Fig D1-3 - NMC-Mn'!$K$2:$N$2</c:f>
            </c:strRef>
          </c:cat>
          <c:val>
            <c:numRef>
              <c:f>'Fig D1-3 - NMC-Mn'!$K$5:$N$5</c:f>
              <c:numCache/>
            </c:numRef>
          </c:val>
        </c:ser>
        <c:ser>
          <c:idx val="3"/>
          <c:order val="3"/>
          <c:tx>
            <c:strRef>
              <c:f>'Fig D1-3 - NMC-Mn'!$J$6</c:f>
            </c:strRef>
          </c:tx>
          <c:spPr>
            <a:solidFill>
              <a:srgbClr val="E81313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1"/>
            <c:spPr>
              <a:solidFill>
                <a:srgbClr val="FFFFFF"/>
              </a:solidFill>
              <a:ln cmpd="sng">
                <a:solidFill>
                  <a:srgbClr val="000000">
                    <a:alpha val="100000"/>
                  </a:srgbClr>
                </a:solidFill>
                <a:prstDash val="dash"/>
              </a:ln>
            </c:spPr>
          </c:dPt>
          <c:cat>
            <c:strRef>
              <c:f>'Fig D1-3 - NMC-Mn'!$K$2:$N$2</c:f>
            </c:strRef>
          </c:cat>
          <c:val>
            <c:numRef>
              <c:f>'Fig D1-3 - NMC-Mn'!$K$6:$N$6</c:f>
              <c:numCache/>
            </c:numRef>
          </c:val>
        </c:ser>
        <c:ser>
          <c:idx val="4"/>
          <c:order val="4"/>
          <c:tx>
            <c:strRef>
              <c:f>'Fig D1-3 - NMC-Mn'!$J$7</c:f>
            </c:strRef>
          </c:tx>
          <c:spPr>
            <a:solidFill>
              <a:srgbClr val="FB9432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1"/>
          </c:dPt>
          <c:cat>
            <c:strRef>
              <c:f>'Fig D1-3 - NMC-Mn'!$K$2:$N$2</c:f>
            </c:strRef>
          </c:cat>
          <c:val>
            <c:numRef>
              <c:f>'Fig D1-3 - NMC-Mn'!$K$7:$N$7</c:f>
              <c:numCache/>
            </c:numRef>
          </c:val>
        </c:ser>
        <c:ser>
          <c:idx val="5"/>
          <c:order val="5"/>
          <c:tx>
            <c:strRef>
              <c:f>'Fig D1-3 - NMC-Mn'!$J$8</c:f>
            </c:strRef>
          </c:tx>
          <c:spPr>
            <a:solidFill>
              <a:srgbClr val="FF9933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1"/>
          </c:dPt>
          <c:cat>
            <c:strRef>
              <c:f>'Fig D1-3 - NMC-Mn'!$K$2:$N$2</c:f>
            </c:strRef>
          </c:cat>
          <c:val>
            <c:numRef>
              <c:f>'Fig D1-3 - NMC-Mn'!$K$8:$N$8</c:f>
              <c:numCache/>
            </c:numRef>
          </c:val>
        </c:ser>
        <c:ser>
          <c:idx val="6"/>
          <c:order val="6"/>
          <c:tx>
            <c:strRef>
              <c:f>'Fig D1-3 - NMC-Mn'!$J$9</c:f>
            </c:strRef>
          </c:tx>
          <c:spPr>
            <a:solidFill>
              <a:srgbClr val="666666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cat>
            <c:strRef>
              <c:f>'Fig D1-3 - NMC-Mn'!$K$2:$N$2</c:f>
            </c:strRef>
          </c:cat>
          <c:val>
            <c:numRef>
              <c:f>'Fig D1-3 - NMC-Mn'!$K$9:$N$9</c:f>
              <c:numCache/>
            </c:numRef>
          </c:val>
        </c:ser>
        <c:ser>
          <c:idx val="7"/>
          <c:order val="7"/>
          <c:tx>
            <c:strRef>
              <c:f>'Fig D1-3 - NMC-Mn'!$J$10</c:f>
            </c:strRef>
          </c:tx>
          <c:spPr>
            <a:solidFill>
              <a:srgbClr val="E81313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cat>
            <c:strRef>
              <c:f>'Fig D1-3 - NMC-Mn'!$K$2:$N$2</c:f>
            </c:strRef>
          </c:cat>
          <c:val>
            <c:numRef>
              <c:f>'Fig D1-3 - NMC-Mn'!$K$10:$N$10</c:f>
              <c:numCache/>
            </c:numRef>
          </c:val>
        </c:ser>
        <c:ser>
          <c:idx val="8"/>
          <c:order val="8"/>
          <c:tx>
            <c:strRef>
              <c:f>'Fig D1-3 - NMC-Mn'!$J$11</c:f>
            </c:strRef>
          </c:tx>
          <c:spPr>
            <a:solidFill>
              <a:srgbClr val="FB9432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1"/>
          </c:dPt>
          <c:cat>
            <c:strRef>
              <c:f>'Fig D1-3 - NMC-Mn'!$K$2:$N$2</c:f>
            </c:strRef>
          </c:cat>
          <c:val>
            <c:numRef>
              <c:f>'Fig D1-3 - NMC-Mn'!$K$11:$N$11</c:f>
              <c:numCache/>
            </c:numRef>
          </c:val>
        </c:ser>
        <c:ser>
          <c:idx val="9"/>
          <c:order val="9"/>
          <c:tx>
            <c:strRef>
              <c:f>'Fig D1-3 - NMC-Mn'!$J$12</c:f>
            </c:strRef>
          </c:tx>
          <c:spPr>
            <a:solidFill>
              <a:srgbClr val="FF9933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0"/>
          </c:dPt>
          <c:dPt>
            <c:idx val="3"/>
            <c:spPr>
              <a:solidFill>
                <a:srgbClr val="CC00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D1-3 - NMC-Mn'!$K$2:$N$2</c:f>
            </c:strRef>
          </c:cat>
          <c:val>
            <c:numRef>
              <c:f>'Fig D1-3 - NMC-Mn'!$K$12:$N$12</c:f>
              <c:numCache/>
            </c:numRef>
          </c:val>
        </c:ser>
        <c:ser>
          <c:idx val="10"/>
          <c:order val="10"/>
          <c:tx>
            <c:strRef>
              <c:f>'Fig D1-3 - NMC-Mn'!$J$13</c:f>
            </c:strRef>
          </c:tx>
          <c:spPr>
            <a:solidFill>
              <a:srgbClr val="C0BFFF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0"/>
            <c:spPr>
              <a:solidFill>
                <a:srgbClr val="FFFFFF"/>
              </a:solidFill>
              <a:ln cmpd="sng">
                <a:solidFill>
                  <a:srgbClr val="000000">
                    <a:alpha val="100000"/>
                  </a:srgbClr>
                </a:solidFill>
                <a:prstDash val="dash"/>
              </a:ln>
            </c:spPr>
          </c:dPt>
          <c:dPt>
            <c:idx val="1"/>
          </c:dPt>
          <c:dPt>
            <c:idx val="3"/>
            <c:spPr>
              <a:solidFill>
                <a:srgbClr val="CC01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D1-3 - NMC-Mn'!$K$2:$N$2</c:f>
            </c:strRef>
          </c:cat>
          <c:val>
            <c:numRef>
              <c:f>'Fig D1-3 - NMC-Mn'!$K$13:$N$13</c:f>
              <c:numCache/>
            </c:numRef>
          </c:val>
        </c:ser>
        <c:ser>
          <c:idx val="11"/>
          <c:order val="11"/>
          <c:tx>
            <c:strRef>
              <c:f>'Fig D1-3 - NMC-Mn'!$J$14</c:f>
            </c:strRef>
          </c:tx>
          <c:spPr>
            <a:solidFill>
              <a:srgbClr val="434343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0"/>
          </c:dPt>
          <c:dPt>
            <c:idx val="1"/>
            <c:spPr>
              <a:solidFill>
                <a:srgbClr val="666666"/>
              </a:solidFill>
              <a:ln cmpd="sng">
                <a:solidFill>
                  <a:srgbClr val="000000"/>
                </a:solidFill>
              </a:ln>
            </c:spPr>
          </c:dPt>
          <c:dPt>
            <c:idx val="3"/>
            <c:spPr>
              <a:solidFill>
                <a:srgbClr val="C81325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D1-3 - NMC-Mn'!$K$2:$N$2</c:f>
            </c:strRef>
          </c:cat>
          <c:val>
            <c:numRef>
              <c:f>'Fig D1-3 - NMC-Mn'!$K$14:$N$14</c:f>
              <c:numCache/>
            </c:numRef>
          </c:val>
        </c:ser>
        <c:ser>
          <c:idx val="12"/>
          <c:order val="12"/>
          <c:tx>
            <c:strRef>
              <c:f>'Fig D1-3 - NMC-Mn'!$J$15</c:f>
            </c:strRef>
          </c:tx>
          <c:spPr>
            <a:solidFill>
              <a:srgbClr val="FFFFFF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0"/>
          </c:dPt>
          <c:dPt>
            <c:idx val="3"/>
            <c:spPr>
              <a:solidFill>
                <a:srgbClr val="C81325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D1-3 - NMC-Mn'!$K$2:$N$2</c:f>
            </c:strRef>
          </c:cat>
          <c:val>
            <c:numRef>
              <c:f>'Fig D1-3 - NMC-Mn'!$K$15:$N$15</c:f>
              <c:numCache/>
            </c:numRef>
          </c:val>
        </c:ser>
        <c:ser>
          <c:idx val="13"/>
          <c:order val="13"/>
          <c:tx>
            <c:strRef>
              <c:f>'Fig D1-3 - NMC-Mn'!$J$16</c:f>
            </c:strRef>
          </c:tx>
          <c:spPr>
            <a:solidFill>
              <a:srgbClr val="EE84D4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3"/>
            <c:spPr>
              <a:solidFill>
                <a:srgbClr val="FFFFFF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D1-3 - NMC-Mn'!$K$2:$N$2</c:f>
            </c:strRef>
          </c:cat>
          <c:val>
            <c:numRef>
              <c:f>'Fig D1-3 - NMC-Mn'!$K$16:$N$16</c:f>
              <c:numCache/>
            </c:numRef>
          </c:val>
        </c:ser>
        <c:ser>
          <c:idx val="14"/>
          <c:order val="14"/>
          <c:tx>
            <c:strRef>
              <c:f>'Fig D1-3 - NMC-Mn'!$J$17</c:f>
            </c:strRef>
          </c:tx>
          <c:spPr>
            <a:solidFill>
              <a:srgbClr val="FF9933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0"/>
          </c:dPt>
          <c:dPt>
            <c:idx val="3"/>
            <c:spPr>
              <a:solidFill>
                <a:srgbClr val="FFFFFF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D1-3 - NMC-Mn'!$K$2:$N$2</c:f>
            </c:strRef>
          </c:cat>
          <c:val>
            <c:numRef>
              <c:f>'Fig D1-3 - NMC-Mn'!$K$17:$N$17</c:f>
              <c:numCache/>
            </c:numRef>
          </c:val>
        </c:ser>
        <c:ser>
          <c:idx val="15"/>
          <c:order val="15"/>
          <c:tx>
            <c:strRef>
              <c:f>'Fig D1-3 - NMC-Mn'!$J$18</c:f>
            </c:strRef>
          </c:tx>
          <c:spPr>
            <a:solidFill>
              <a:srgbClr val="666666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0"/>
          </c:dPt>
          <c:dPt>
            <c:idx val="3"/>
            <c:spPr>
              <a:solidFill>
                <a:srgbClr val="FFFFFF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D1-3 - NMC-Mn'!$K$2:$N$2</c:f>
            </c:strRef>
          </c:cat>
          <c:val>
            <c:numRef>
              <c:f>'Fig D1-3 - NMC-Mn'!$K$18:$N$18</c:f>
              <c:numCache/>
            </c:numRef>
          </c:val>
        </c:ser>
        <c:ser>
          <c:idx val="16"/>
          <c:order val="16"/>
          <c:tx>
            <c:strRef>
              <c:f>'Fig D1-3 - NMC-Mn'!$J$19</c:f>
            </c:strRef>
          </c:tx>
          <c:spPr>
            <a:solidFill>
              <a:srgbClr val="FFFFFF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0"/>
          </c:dPt>
          <c:dPt>
            <c:idx val="3"/>
            <c:spPr>
              <a:solidFill>
                <a:srgbClr val="C81325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D1-3 - NMC-Mn'!$K$2:$N$2</c:f>
            </c:strRef>
          </c:cat>
          <c:val>
            <c:numRef>
              <c:f>'Fig D1-3 - NMC-Mn'!$K$19:$N$19</c:f>
              <c:numCache/>
            </c:numRef>
          </c:val>
        </c:ser>
        <c:ser>
          <c:idx val="17"/>
          <c:order val="17"/>
          <c:tx>
            <c:strRef>
              <c:f>'Fig D1-3 - NMC-Mn'!$J$20</c:f>
            </c:strRef>
          </c:tx>
          <c:spPr>
            <a:solidFill>
              <a:srgbClr val="EE84D4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0"/>
          </c:dPt>
          <c:dPt>
            <c:idx val="3"/>
            <c:spPr>
              <a:solidFill>
                <a:srgbClr val="FFFFFF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D1-3 - NMC-Mn'!$K$2:$N$2</c:f>
            </c:strRef>
          </c:cat>
          <c:val>
            <c:numRef>
              <c:f>'Fig D1-3 - NMC-Mn'!$K$20:$N$20</c:f>
              <c:numCache/>
            </c:numRef>
          </c:val>
        </c:ser>
        <c:ser>
          <c:idx val="18"/>
          <c:order val="18"/>
          <c:tx>
            <c:strRef>
              <c:f>'Fig D1-3 - NMC-Mn'!$J$21</c:f>
            </c:strRef>
          </c:tx>
          <c:spPr>
            <a:solidFill>
              <a:srgbClr val="FF9933"/>
            </a:solidFill>
            <a:ln cmpd="sng" w="9525">
              <a:solidFill>
                <a:srgbClr val="000000"/>
              </a:solidFill>
              <a:prstDash val="solid"/>
            </a:ln>
          </c:spPr>
          <c:dPt>
            <c:idx val="0"/>
          </c:dPt>
          <c:dPt>
            <c:idx val="3"/>
            <c:spPr>
              <a:solidFill>
                <a:srgbClr val="FFFFFF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D1-3 - NMC-Mn'!$K$2:$N$2</c:f>
            </c:strRef>
          </c:cat>
          <c:val>
            <c:numRef>
              <c:f>'Fig D1-3 - NMC-Mn'!$K$21:$N$21</c:f>
              <c:numCache/>
            </c:numRef>
          </c:val>
        </c:ser>
        <c:ser>
          <c:idx val="19"/>
          <c:order val="19"/>
          <c:tx>
            <c:strRef>
              <c:f>'Fig D1-3 - NMC-Mn'!$J$22</c:f>
            </c:strRef>
          </c:tx>
          <c:spPr>
            <a:solidFill>
              <a:srgbClr val="EE84D4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3"/>
            <c:spPr>
              <a:solidFill>
                <a:srgbClr val="FFFFFF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D1-3 - NMC-Mn'!$K$2:$N$2</c:f>
            </c:strRef>
          </c:cat>
          <c:val>
            <c:numRef>
              <c:f>'Fig D1-3 - NMC-Mn'!$K$22:$N$22</c:f>
              <c:numCache/>
            </c:numRef>
          </c:val>
        </c:ser>
        <c:ser>
          <c:idx val="20"/>
          <c:order val="20"/>
          <c:tx>
            <c:strRef>
              <c:f>'Fig D1-3 - NMC-Mn'!$J$23</c:f>
            </c:strRef>
          </c:tx>
          <c:spPr>
            <a:solidFill>
              <a:srgbClr val="FFFFFF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0"/>
          </c:dPt>
          <c:dPt>
            <c:idx val="3"/>
            <c:spPr>
              <a:solidFill>
                <a:srgbClr val="FFFFFF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D1-3 - NMC-Mn'!$K$2:$N$2</c:f>
            </c:strRef>
          </c:cat>
          <c:val>
            <c:numRef>
              <c:f>'Fig D1-3 - NMC-Mn'!$K$23:$N$23</c:f>
              <c:numCache/>
            </c:numRef>
          </c:val>
        </c:ser>
        <c:overlap val="100"/>
        <c:axId val="431572733"/>
        <c:axId val="44380245"/>
      </c:barChart>
      <c:catAx>
        <c:axId val="4315727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NMC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4380245"/>
      </c:catAx>
      <c:valAx>
        <c:axId val="44380245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31572733"/>
        <c:majorUnit val="1.0"/>
      </c:valAx>
    </c:plotArea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percentStacked"/>
        <c:ser>
          <c:idx val="0"/>
          <c:order val="0"/>
          <c:tx>
            <c:strRef>
              <c:f>'Fig D1-3 - NMC-Mn'!$S$3</c:f>
            </c:strRef>
          </c:tx>
          <c:spPr>
            <a:solidFill>
              <a:srgbClr val="E81313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cat>
            <c:strRef>
              <c:f>'Fig D1-3 - NMC-Mn'!$T$2:$W$2</c:f>
            </c:strRef>
          </c:cat>
          <c:val>
            <c:numRef>
              <c:f>'Fig D1-3 - NMC-Mn'!$T$3:$W$3</c:f>
              <c:numCache/>
            </c:numRef>
          </c:val>
        </c:ser>
        <c:ser>
          <c:idx val="1"/>
          <c:order val="1"/>
          <c:tx>
            <c:strRef>
              <c:f>'Fig D1-3 - NMC-Mn'!$S$4</c:f>
            </c:strRef>
          </c:tx>
          <c:spPr>
            <a:solidFill>
              <a:srgbClr val="FB9431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2"/>
          </c:dPt>
          <c:cat>
            <c:strRef>
              <c:f>'Fig D1-3 - NMC-Mn'!$T$2:$W$2</c:f>
            </c:strRef>
          </c:cat>
          <c:val>
            <c:numRef>
              <c:f>'Fig D1-3 - NMC-Mn'!$T$4:$W$4</c:f>
              <c:numCache/>
            </c:numRef>
          </c:val>
        </c:ser>
        <c:ser>
          <c:idx val="2"/>
          <c:order val="2"/>
          <c:tx>
            <c:strRef>
              <c:f>'Fig D1-3 - NMC-Mn'!$S$5</c:f>
            </c:strRef>
          </c:tx>
          <c:spPr>
            <a:solidFill>
              <a:srgbClr val="6D9EEB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2"/>
          </c:dPt>
          <c:cat>
            <c:strRef>
              <c:f>'Fig D1-3 - NMC-Mn'!$T$2:$W$2</c:f>
            </c:strRef>
          </c:cat>
          <c:val>
            <c:numRef>
              <c:f>'Fig D1-3 - NMC-Mn'!$T$5:$W$5</c:f>
              <c:numCache/>
            </c:numRef>
          </c:val>
        </c:ser>
        <c:ser>
          <c:idx val="3"/>
          <c:order val="3"/>
          <c:tx>
            <c:strRef>
              <c:f>'Fig D1-3 - NMC-Mn'!$S$6</c:f>
            </c:strRef>
          </c:tx>
          <c:spPr>
            <a:solidFill>
              <a:srgbClr val="E81313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1"/>
            <c:spPr>
              <a:solidFill>
                <a:srgbClr val="FFFFFF"/>
              </a:solidFill>
              <a:ln cmpd="sng">
                <a:solidFill>
                  <a:srgbClr val="000000">
                    <a:alpha val="100000"/>
                  </a:srgbClr>
                </a:solidFill>
                <a:prstDash val="dash"/>
              </a:ln>
            </c:spPr>
          </c:dPt>
          <c:cat>
            <c:strRef>
              <c:f>'Fig D1-3 - NMC-Mn'!$T$2:$W$2</c:f>
            </c:strRef>
          </c:cat>
          <c:val>
            <c:numRef>
              <c:f>'Fig D1-3 - NMC-Mn'!$T$6:$W$6</c:f>
              <c:numCache/>
            </c:numRef>
          </c:val>
        </c:ser>
        <c:ser>
          <c:idx val="4"/>
          <c:order val="4"/>
          <c:tx>
            <c:strRef>
              <c:f>'Fig D1-3 - NMC-Mn'!$S$7</c:f>
            </c:strRef>
          </c:tx>
          <c:spPr>
            <a:solidFill>
              <a:srgbClr val="E81313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1"/>
          </c:dPt>
          <c:cat>
            <c:strRef>
              <c:f>'Fig D1-3 - NMC-Mn'!$T$2:$W$2</c:f>
            </c:strRef>
          </c:cat>
          <c:val>
            <c:numRef>
              <c:f>'Fig D1-3 - NMC-Mn'!$T$7:$W$7</c:f>
              <c:numCache/>
            </c:numRef>
          </c:val>
        </c:ser>
        <c:ser>
          <c:idx val="5"/>
          <c:order val="5"/>
          <c:tx>
            <c:strRef>
              <c:f>'Fig D1-3 - NMC-Mn'!$S$8</c:f>
            </c:strRef>
          </c:tx>
          <c:spPr>
            <a:solidFill>
              <a:srgbClr val="FB9432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1"/>
          </c:dPt>
          <c:cat>
            <c:strRef>
              <c:f>'Fig D1-3 - NMC-Mn'!$T$2:$W$2</c:f>
            </c:strRef>
          </c:cat>
          <c:val>
            <c:numRef>
              <c:f>'Fig D1-3 - NMC-Mn'!$T$8:$W$8</c:f>
              <c:numCache/>
            </c:numRef>
          </c:val>
        </c:ser>
        <c:ser>
          <c:idx val="6"/>
          <c:order val="6"/>
          <c:tx>
            <c:strRef>
              <c:f>'Fig D1-3 - NMC-Mn'!$S$9</c:f>
            </c:strRef>
          </c:tx>
          <c:spPr>
            <a:solidFill>
              <a:srgbClr val="FF9933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0"/>
            <c:spPr>
              <a:solidFill>
                <a:srgbClr val="FFFFFF"/>
              </a:solidFill>
              <a:ln cmpd="sng">
                <a:solidFill>
                  <a:srgbClr val="000000">
                    <a:alpha val="100000"/>
                  </a:srgbClr>
                </a:solidFill>
                <a:prstDash val="dash"/>
              </a:ln>
            </c:spPr>
          </c:dPt>
          <c:dPt>
            <c:idx val="3"/>
            <c:spPr>
              <a:solidFill>
                <a:srgbClr val="CC01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D1-3 - NMC-Mn'!$T$2:$W$2</c:f>
            </c:strRef>
          </c:cat>
          <c:val>
            <c:numRef>
              <c:f>'Fig D1-3 - NMC-Mn'!$T$9:$W$9</c:f>
              <c:numCache/>
            </c:numRef>
          </c:val>
        </c:ser>
        <c:ser>
          <c:idx val="7"/>
          <c:order val="7"/>
          <c:tx>
            <c:strRef>
              <c:f>'Fig D1-3 - NMC-Mn'!$S$10</c:f>
            </c:strRef>
          </c:tx>
          <c:spPr>
            <a:solidFill>
              <a:srgbClr val="E81313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0"/>
            <c:spPr>
              <a:solidFill>
                <a:srgbClr val="FFFFFF"/>
              </a:solidFill>
              <a:ln cmpd="sng">
                <a:solidFill>
                  <a:srgbClr val="000000">
                    <a:alpha val="100000"/>
                  </a:srgbClr>
                </a:solidFill>
                <a:prstDash val="dash"/>
              </a:ln>
            </c:spPr>
          </c:dPt>
          <c:dPt>
            <c:idx val="3"/>
            <c:spPr>
              <a:solidFill>
                <a:srgbClr val="CC01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D1-3 - NMC-Mn'!$T$2:$W$2</c:f>
            </c:strRef>
          </c:cat>
          <c:val>
            <c:numRef>
              <c:f>'Fig D1-3 - NMC-Mn'!$T$10:$W$10</c:f>
              <c:numCache/>
            </c:numRef>
          </c:val>
        </c:ser>
        <c:ser>
          <c:idx val="8"/>
          <c:order val="8"/>
          <c:tx>
            <c:strRef>
              <c:f>'Fig D1-3 - NMC-Mn'!$S$11</c:f>
            </c:strRef>
          </c:tx>
          <c:spPr>
            <a:solidFill>
              <a:srgbClr val="FB9432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0"/>
            <c:spPr>
              <a:solidFill>
                <a:srgbClr val="FFFFFF"/>
              </a:solidFill>
              <a:ln cmpd="sng">
                <a:solidFill>
                  <a:srgbClr val="000000">
                    <a:alpha val="100000"/>
                  </a:srgbClr>
                </a:solidFill>
                <a:prstDash val="dash"/>
              </a:ln>
            </c:spPr>
          </c:dPt>
          <c:dPt>
            <c:idx val="1"/>
          </c:dPt>
          <c:dPt>
            <c:idx val="3"/>
            <c:spPr>
              <a:solidFill>
                <a:srgbClr val="CC00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D1-3 - NMC-Mn'!$T$2:$W$2</c:f>
            </c:strRef>
          </c:cat>
          <c:val>
            <c:numRef>
              <c:f>'Fig D1-3 - NMC-Mn'!$T$11:$W$11</c:f>
              <c:numCache/>
            </c:numRef>
          </c:val>
        </c:ser>
        <c:ser>
          <c:idx val="9"/>
          <c:order val="9"/>
          <c:tx>
            <c:strRef>
              <c:f>'Fig D1-3 - NMC-Mn'!$S$12</c:f>
            </c:strRef>
          </c:tx>
          <c:spPr>
            <a:solidFill>
              <a:srgbClr val="FF9933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0"/>
            <c:spPr>
              <a:solidFill>
                <a:srgbClr val="FFFFFF"/>
              </a:solidFill>
              <a:ln cmpd="sng">
                <a:solidFill>
                  <a:srgbClr val="000000">
                    <a:alpha val="100000"/>
                  </a:srgbClr>
                </a:solidFill>
                <a:prstDash val="dash"/>
              </a:ln>
            </c:spPr>
          </c:dPt>
          <c:dPt>
            <c:idx val="3"/>
            <c:spPr>
              <a:solidFill>
                <a:srgbClr val="CC00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D1-3 - NMC-Mn'!$T$2:$W$2</c:f>
            </c:strRef>
          </c:cat>
          <c:val>
            <c:numRef>
              <c:f>'Fig D1-3 - NMC-Mn'!$T$12:$W$12</c:f>
              <c:numCache/>
            </c:numRef>
          </c:val>
        </c:ser>
        <c:ser>
          <c:idx val="10"/>
          <c:order val="10"/>
          <c:tx>
            <c:strRef>
              <c:f>'Fig D1-3 - NMC-Mn'!$S$13</c:f>
            </c:strRef>
          </c:tx>
          <c:spPr>
            <a:solidFill>
              <a:srgbClr val="C0BFFF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0"/>
            <c:spPr>
              <a:solidFill>
                <a:srgbClr val="FFFFFF"/>
              </a:solidFill>
              <a:ln cmpd="sng">
                <a:solidFill>
                  <a:srgbClr val="000000">
                    <a:alpha val="100000"/>
                  </a:srgbClr>
                </a:solidFill>
                <a:prstDash val="dash"/>
              </a:ln>
            </c:spPr>
          </c:dPt>
          <c:dPt>
            <c:idx val="1"/>
          </c:dPt>
          <c:dPt>
            <c:idx val="3"/>
            <c:spPr>
              <a:solidFill>
                <a:srgbClr val="CC00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D1-3 - NMC-Mn'!$T$2:$W$2</c:f>
            </c:strRef>
          </c:cat>
          <c:val>
            <c:numRef>
              <c:f>'Fig D1-3 - NMC-Mn'!$T$13:$W$13</c:f>
              <c:numCache/>
            </c:numRef>
          </c:val>
        </c:ser>
        <c:ser>
          <c:idx val="11"/>
          <c:order val="11"/>
          <c:tx>
            <c:strRef>
              <c:f>'Fig D1-3 - NMC-Mn'!$S$14</c:f>
            </c:strRef>
          </c:tx>
          <c:spPr>
            <a:solidFill>
              <a:srgbClr val="666666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0"/>
            <c:spPr>
              <a:solidFill>
                <a:srgbClr val="FFFFFF"/>
              </a:solidFill>
              <a:ln cmpd="sng">
                <a:solidFill>
                  <a:srgbClr val="000000">
                    <a:alpha val="100000"/>
                  </a:srgbClr>
                </a:solidFill>
                <a:prstDash val="dash"/>
              </a:ln>
            </c:spPr>
          </c:dPt>
          <c:dPt>
            <c:idx val="1"/>
          </c:dPt>
          <c:dPt>
            <c:idx val="3"/>
            <c:spPr>
              <a:solidFill>
                <a:srgbClr val="CC00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D1-3 - NMC-Mn'!$T$2:$W$2</c:f>
            </c:strRef>
          </c:cat>
          <c:val>
            <c:numRef>
              <c:f>'Fig D1-3 - NMC-Mn'!$T$14:$W$14</c:f>
              <c:numCache/>
            </c:numRef>
          </c:val>
        </c:ser>
        <c:ser>
          <c:idx val="12"/>
          <c:order val="12"/>
          <c:tx>
            <c:strRef>
              <c:f>'Fig D1-3 - NMC-Mn'!$S$15</c:f>
            </c:strRef>
          </c:tx>
          <c:spPr>
            <a:solidFill>
              <a:srgbClr val="E81313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0"/>
            <c:spPr>
              <a:solidFill>
                <a:srgbClr val="FFFFFF"/>
              </a:solidFill>
              <a:ln cmpd="sng">
                <a:solidFill>
                  <a:srgbClr val="000000">
                    <a:alpha val="100000"/>
                  </a:srgbClr>
                </a:solidFill>
                <a:prstDash val="dash"/>
              </a:ln>
            </c:spPr>
          </c:dPt>
          <c:dPt>
            <c:idx val="3"/>
            <c:spPr>
              <a:solidFill>
                <a:srgbClr val="CC00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D1-3 - NMC-Mn'!$T$2:$W$2</c:f>
            </c:strRef>
          </c:cat>
          <c:val>
            <c:numRef>
              <c:f>'Fig D1-3 - NMC-Mn'!$T$15:$W$15</c:f>
              <c:numCache/>
            </c:numRef>
          </c:val>
        </c:ser>
        <c:ser>
          <c:idx val="13"/>
          <c:order val="13"/>
          <c:tx>
            <c:strRef>
              <c:f>'Fig D1-3 - NMC-Mn'!$S$16</c:f>
            </c:strRef>
          </c:tx>
          <c:spPr>
            <a:solidFill>
              <a:srgbClr val="E81313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0"/>
            <c:spPr>
              <a:solidFill>
                <a:srgbClr val="FFFFFF"/>
              </a:solidFill>
              <a:ln cmpd="sng">
                <a:solidFill>
                  <a:srgbClr val="000000">
                    <a:alpha val="100000"/>
                  </a:srgbClr>
                </a:solidFill>
                <a:prstDash val="dash"/>
              </a:ln>
            </c:spPr>
          </c:dPt>
          <c:dPt>
            <c:idx val="3"/>
            <c:spPr>
              <a:solidFill>
                <a:srgbClr val="C81325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D1-3 - NMC-Mn'!$T$2:$W$2</c:f>
            </c:strRef>
          </c:cat>
          <c:val>
            <c:numRef>
              <c:f>'Fig D1-3 - NMC-Mn'!$T$16:$W$16</c:f>
              <c:numCache/>
            </c:numRef>
          </c:val>
        </c:ser>
        <c:ser>
          <c:idx val="14"/>
          <c:order val="14"/>
          <c:tx>
            <c:strRef>
              <c:f>'Fig D1-3 - NMC-Mn'!$S$17</c:f>
            </c:strRef>
          </c:tx>
          <c:spPr>
            <a:solidFill>
              <a:srgbClr val="783F04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0"/>
          </c:dPt>
          <c:dPt>
            <c:idx val="3"/>
            <c:spPr>
              <a:solidFill>
                <a:srgbClr val="FFFFFF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D1-3 - NMC-Mn'!$T$2:$W$2</c:f>
            </c:strRef>
          </c:cat>
          <c:val>
            <c:numRef>
              <c:f>'Fig D1-3 - NMC-Mn'!$T$17:$W$17</c:f>
              <c:numCache/>
            </c:numRef>
          </c:val>
        </c:ser>
        <c:ser>
          <c:idx val="15"/>
          <c:order val="15"/>
          <c:tx>
            <c:strRef>
              <c:f>'Fig D1-3 - NMC-Mn'!$S$18</c:f>
            </c:strRef>
          </c:tx>
          <c:spPr>
            <a:solidFill>
              <a:srgbClr val="E81313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0"/>
          </c:dPt>
          <c:cat>
            <c:strRef>
              <c:f>'Fig D1-3 - NMC-Mn'!$T$2:$W$2</c:f>
            </c:strRef>
          </c:cat>
          <c:val>
            <c:numRef>
              <c:f>'Fig D1-3 - NMC-Mn'!$T$18:$W$18</c:f>
              <c:numCache/>
            </c:numRef>
          </c:val>
        </c:ser>
        <c:ser>
          <c:idx val="16"/>
          <c:order val="16"/>
          <c:tx>
            <c:strRef>
              <c:f>'Fig D1-3 - NMC-Mn'!$S$19</c:f>
            </c:strRef>
          </c:tx>
          <c:spPr>
            <a:solidFill>
              <a:srgbClr val="E81313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0"/>
            <c:spPr>
              <a:solidFill>
                <a:srgbClr val="FFFFFF"/>
              </a:solidFill>
              <a:ln cmpd="sng">
                <a:solidFill>
                  <a:srgbClr val="000000">
                    <a:alpha val="100000"/>
                  </a:srgbClr>
                </a:solidFill>
                <a:prstDash val="dash"/>
              </a:ln>
            </c:spPr>
          </c:dPt>
          <c:dPt>
            <c:idx val="3"/>
            <c:spPr>
              <a:solidFill>
                <a:srgbClr val="C81325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D1-3 - NMC-Mn'!$T$2:$W$2</c:f>
            </c:strRef>
          </c:cat>
          <c:val>
            <c:numRef>
              <c:f>'Fig D1-3 - NMC-Mn'!$T$19:$W$19</c:f>
              <c:numCache/>
            </c:numRef>
          </c:val>
        </c:ser>
        <c:ser>
          <c:idx val="17"/>
          <c:order val="17"/>
          <c:tx>
            <c:strRef>
              <c:f>'Fig D1-3 - NMC-Mn'!$S$20</c:f>
            </c:strRef>
          </c:tx>
          <c:spPr>
            <a:solidFill>
              <a:srgbClr val="E81313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0"/>
          </c:dPt>
          <c:cat>
            <c:strRef>
              <c:f>'Fig D1-3 - NMC-Mn'!$T$2:$W$2</c:f>
            </c:strRef>
          </c:cat>
          <c:val>
            <c:numRef>
              <c:f>'Fig D1-3 - NMC-Mn'!$T$20:$W$20</c:f>
              <c:numCache/>
            </c:numRef>
          </c:val>
        </c:ser>
        <c:ser>
          <c:idx val="18"/>
          <c:order val="18"/>
          <c:tx>
            <c:strRef>
              <c:f>'Fig D1-3 - NMC-Mn'!$S$21</c:f>
            </c:strRef>
          </c:tx>
          <c:spPr>
            <a:solidFill>
              <a:srgbClr val="783F04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3"/>
            <c:spPr>
              <a:solidFill>
                <a:srgbClr val="FFFFFF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D1-3 - NMC-Mn'!$T$2:$W$2</c:f>
            </c:strRef>
          </c:cat>
          <c:val>
            <c:numRef>
              <c:f>'Fig D1-3 - NMC-Mn'!$T$21:$W$21</c:f>
              <c:numCache/>
            </c:numRef>
          </c:val>
        </c:ser>
        <c:ser>
          <c:idx val="19"/>
          <c:order val="19"/>
          <c:tx>
            <c:strRef>
              <c:f>'Fig D1-3 - NMC-Mn'!$S$22</c:f>
            </c:strRef>
          </c:tx>
          <c:spPr>
            <a:solidFill>
              <a:srgbClr val="E81313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0"/>
          </c:dPt>
          <c:dPt>
            <c:idx val="3"/>
            <c:spPr>
              <a:solidFill>
                <a:srgbClr val="C81325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D1-3 - NMC-Mn'!$T$2:$W$2</c:f>
            </c:strRef>
          </c:cat>
          <c:val>
            <c:numRef>
              <c:f>'Fig D1-3 - NMC-Mn'!$T$22:$W$22</c:f>
              <c:numCache/>
            </c:numRef>
          </c:val>
        </c:ser>
        <c:ser>
          <c:idx val="20"/>
          <c:order val="20"/>
          <c:tx>
            <c:strRef>
              <c:f>'Fig D1-3 - NMC-Mn'!$S$23</c:f>
            </c:strRef>
          </c:tx>
          <c:spPr>
            <a:solidFill>
              <a:srgbClr val="783F04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0"/>
          </c:dPt>
          <c:dPt>
            <c:idx val="3"/>
            <c:spPr>
              <a:solidFill>
                <a:srgbClr val="FFFFFF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D1-3 - NMC-Mn'!$T$2:$W$2</c:f>
            </c:strRef>
          </c:cat>
          <c:val>
            <c:numRef>
              <c:f>'Fig D1-3 - NMC-Mn'!$T$23:$W$23</c:f>
              <c:numCache/>
            </c:numRef>
          </c:val>
        </c:ser>
        <c:ser>
          <c:idx val="21"/>
          <c:order val="21"/>
          <c:tx>
            <c:strRef>
              <c:f>'Fig D1-3 - NMC-Mn'!$S$24</c:f>
            </c:strRef>
          </c:tx>
          <c:spPr>
            <a:solidFill>
              <a:srgbClr val="666666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0"/>
            <c:spPr>
              <a:solidFill>
                <a:srgbClr val="FFFFFF"/>
              </a:solidFill>
              <a:ln cmpd="sng">
                <a:solidFill>
                  <a:srgbClr val="000000">
                    <a:alpha val="100000"/>
                  </a:srgbClr>
                </a:solidFill>
                <a:prstDash val="dash"/>
              </a:ln>
            </c:spPr>
          </c:dPt>
          <c:dPt>
            <c:idx val="3"/>
            <c:spPr>
              <a:solidFill>
                <a:srgbClr val="FFFFFF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D1-3 - NMC-Mn'!$T$2:$W$2</c:f>
            </c:strRef>
          </c:cat>
          <c:val>
            <c:numRef>
              <c:f>'Fig D1-3 - NMC-Mn'!$T$24:$W$24</c:f>
              <c:numCache/>
            </c:numRef>
          </c:val>
        </c:ser>
        <c:overlap val="100"/>
        <c:axId val="1710010507"/>
        <c:axId val="1338486752"/>
      </c:barChart>
      <c:catAx>
        <c:axId val="17100105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NMC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38486752"/>
      </c:catAx>
      <c:valAx>
        <c:axId val="1338486752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10010507"/>
        <c:majorUnit val="1.0"/>
      </c:valAx>
    </c:plotArea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percentStacked"/>
        <c:ser>
          <c:idx val="0"/>
          <c:order val="0"/>
          <c:tx>
            <c:strRef>
              <c:f>'Fig D1-3 - NMC-Mn'!$A$3</c:f>
            </c:strRef>
          </c:tx>
          <c:spPr>
            <a:solidFill>
              <a:srgbClr val="E81313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2"/>
          </c:dPt>
          <c:cat>
            <c:strRef>
              <c:f>'Fig D1-3 - NMC-Mn'!$B$2:$E$2</c:f>
            </c:strRef>
          </c:cat>
          <c:val>
            <c:numRef>
              <c:f>'Fig D1-3 - NMC-Mn'!$B$3:$E$3</c:f>
              <c:numCache/>
            </c:numRef>
          </c:val>
        </c:ser>
        <c:ser>
          <c:idx val="1"/>
          <c:order val="1"/>
          <c:tx>
            <c:strRef>
              <c:f>'Fig D1-3 - NMC-Mn'!$A$4</c:f>
            </c:strRef>
          </c:tx>
          <c:spPr>
            <a:solidFill>
              <a:srgbClr val="FB9432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2"/>
          </c:dPt>
          <c:cat>
            <c:strRef>
              <c:f>'Fig D1-3 - NMC-Mn'!$B$2:$E$2</c:f>
            </c:strRef>
          </c:cat>
          <c:val>
            <c:numRef>
              <c:f>'Fig D1-3 - NMC-Mn'!$B$4:$E$4</c:f>
              <c:numCache/>
            </c:numRef>
          </c:val>
        </c:ser>
        <c:ser>
          <c:idx val="2"/>
          <c:order val="2"/>
          <c:tx>
            <c:strRef>
              <c:f>'Fig D1-3 - NMC-Mn'!$A$5</c:f>
            </c:strRef>
          </c:tx>
          <c:spPr>
            <a:solidFill>
              <a:srgbClr val="6D9EEB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2"/>
          </c:dPt>
          <c:cat>
            <c:strRef>
              <c:f>'Fig D1-3 - NMC-Mn'!$B$2:$E$2</c:f>
            </c:strRef>
          </c:cat>
          <c:val>
            <c:numRef>
              <c:f>'Fig D1-3 - NMC-Mn'!$B$5:$E$5</c:f>
              <c:numCache/>
            </c:numRef>
          </c:val>
        </c:ser>
        <c:ser>
          <c:idx val="3"/>
          <c:order val="3"/>
          <c:tx>
            <c:strRef>
              <c:f>'Fig D1-3 - NMC-Mn'!$A$6</c:f>
            </c:strRef>
          </c:tx>
          <c:spPr>
            <a:solidFill>
              <a:srgbClr val="E81313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cat>
            <c:strRef>
              <c:f>'Fig D1-3 - NMC-Mn'!$B$2:$E$2</c:f>
            </c:strRef>
          </c:cat>
          <c:val>
            <c:numRef>
              <c:f>'Fig D1-3 - NMC-Mn'!$B$6:$E$6</c:f>
              <c:numCache/>
            </c:numRef>
          </c:val>
        </c:ser>
        <c:ser>
          <c:idx val="4"/>
          <c:order val="4"/>
          <c:tx>
            <c:strRef>
              <c:f>'Fig D1-3 - NMC-Mn'!$A$7</c:f>
            </c:strRef>
          </c:tx>
          <c:spPr>
            <a:solidFill>
              <a:srgbClr val="C0BFFF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1"/>
          </c:dPt>
          <c:cat>
            <c:strRef>
              <c:f>'Fig D1-3 - NMC-Mn'!$B$2:$E$2</c:f>
            </c:strRef>
          </c:cat>
          <c:val>
            <c:numRef>
              <c:f>'Fig D1-3 - NMC-Mn'!$B$7:$E$7</c:f>
              <c:numCache/>
            </c:numRef>
          </c:val>
        </c:ser>
        <c:ser>
          <c:idx val="5"/>
          <c:order val="5"/>
          <c:tx>
            <c:strRef>
              <c:f>'Fig D1-3 - NMC-Mn'!$A$8</c:f>
            </c:strRef>
          </c:tx>
          <c:spPr>
            <a:solidFill>
              <a:srgbClr val="E81313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1"/>
          </c:dPt>
          <c:cat>
            <c:strRef>
              <c:f>'Fig D1-3 - NMC-Mn'!$B$2:$E$2</c:f>
            </c:strRef>
          </c:cat>
          <c:val>
            <c:numRef>
              <c:f>'Fig D1-3 - NMC-Mn'!$B$8:$E$8</c:f>
              <c:numCache/>
            </c:numRef>
          </c:val>
        </c:ser>
        <c:ser>
          <c:idx val="6"/>
          <c:order val="6"/>
          <c:tx>
            <c:strRef>
              <c:f>'Fig D1-3 - NMC-Mn'!$A$9</c:f>
            </c:strRef>
          </c:tx>
          <c:spPr>
            <a:solidFill>
              <a:srgbClr val="FB9432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cat>
            <c:strRef>
              <c:f>'Fig D1-3 - NMC-Mn'!$B$2:$E$2</c:f>
            </c:strRef>
          </c:cat>
          <c:val>
            <c:numRef>
              <c:f>'Fig D1-3 - NMC-Mn'!$B$9:$E$9</c:f>
              <c:numCache/>
            </c:numRef>
          </c:val>
        </c:ser>
        <c:ser>
          <c:idx val="7"/>
          <c:order val="7"/>
          <c:tx>
            <c:strRef>
              <c:f>'Fig D1-3 - NMC-Mn'!$A$10</c:f>
            </c:strRef>
          </c:tx>
          <c:spPr>
            <a:solidFill>
              <a:srgbClr val="C0BFFF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cat>
            <c:strRef>
              <c:f>'Fig D1-3 - NMC-Mn'!$B$2:$E$2</c:f>
            </c:strRef>
          </c:cat>
          <c:val>
            <c:numRef>
              <c:f>'Fig D1-3 - NMC-Mn'!$B$10:$E$10</c:f>
              <c:numCache/>
            </c:numRef>
          </c:val>
        </c:ser>
        <c:ser>
          <c:idx val="8"/>
          <c:order val="8"/>
          <c:tx>
            <c:strRef>
              <c:f>'Fig D1-3 - NMC-Mn'!$A$11</c:f>
            </c:strRef>
          </c:tx>
          <c:spPr>
            <a:solidFill>
              <a:srgbClr val="FF9933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1"/>
          </c:dPt>
          <c:cat>
            <c:strRef>
              <c:f>'Fig D1-3 - NMC-Mn'!$B$2:$E$2</c:f>
            </c:strRef>
          </c:cat>
          <c:val>
            <c:numRef>
              <c:f>'Fig D1-3 - NMC-Mn'!$B$11:$E$11</c:f>
              <c:numCache/>
            </c:numRef>
          </c:val>
        </c:ser>
        <c:ser>
          <c:idx val="9"/>
          <c:order val="9"/>
          <c:tx>
            <c:strRef>
              <c:f>'Fig D1-3 - NMC-Mn'!$A$12</c:f>
            </c:strRef>
          </c:tx>
          <c:spPr>
            <a:solidFill>
              <a:srgbClr val="FFCD00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cat>
            <c:strRef>
              <c:f>'Fig D1-3 - NMC-Mn'!$B$2:$E$2</c:f>
            </c:strRef>
          </c:cat>
          <c:val>
            <c:numRef>
              <c:f>'Fig D1-3 - NMC-Mn'!$B$12:$E$12</c:f>
              <c:numCache/>
            </c:numRef>
          </c:val>
        </c:ser>
        <c:ser>
          <c:idx val="10"/>
          <c:order val="10"/>
          <c:tx>
            <c:strRef>
              <c:f>'Fig D1-3 - NMC-Mn'!$A$13</c:f>
            </c:strRef>
          </c:tx>
          <c:spPr>
            <a:solidFill>
              <a:srgbClr val="E81313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1"/>
          </c:dPt>
          <c:cat>
            <c:strRef>
              <c:f>'Fig D1-3 - NMC-Mn'!$B$2:$E$2</c:f>
            </c:strRef>
          </c:cat>
          <c:val>
            <c:numRef>
              <c:f>'Fig D1-3 - NMC-Mn'!$B$13:$E$13</c:f>
              <c:numCache/>
            </c:numRef>
          </c:val>
        </c:ser>
        <c:ser>
          <c:idx val="11"/>
          <c:order val="11"/>
          <c:tx>
            <c:strRef>
              <c:f>'Fig D1-3 - NMC-Mn'!$A$14</c:f>
            </c:strRef>
          </c:tx>
          <c:spPr>
            <a:solidFill>
              <a:srgbClr val="FB9432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1"/>
          </c:dPt>
          <c:cat>
            <c:strRef>
              <c:f>'Fig D1-3 - NMC-Mn'!$B$2:$E$2</c:f>
            </c:strRef>
          </c:cat>
          <c:val>
            <c:numRef>
              <c:f>'Fig D1-3 - NMC-Mn'!$B$14:$E$14</c:f>
              <c:numCache/>
            </c:numRef>
          </c:val>
        </c:ser>
        <c:ser>
          <c:idx val="12"/>
          <c:order val="12"/>
          <c:tx>
            <c:strRef>
              <c:f>'Fig D1-3 - NMC-Mn'!$A$15</c:f>
            </c:strRef>
          </c:tx>
          <c:spPr>
            <a:solidFill>
              <a:srgbClr val="C0BFFF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cat>
            <c:strRef>
              <c:f>'Fig D1-3 - NMC-Mn'!$B$2:$E$2</c:f>
            </c:strRef>
          </c:cat>
          <c:val>
            <c:numRef>
              <c:f>'Fig D1-3 - NMC-Mn'!$B$15:$E$15</c:f>
              <c:numCache/>
            </c:numRef>
          </c:val>
        </c:ser>
        <c:ser>
          <c:idx val="13"/>
          <c:order val="13"/>
          <c:tx>
            <c:strRef>
              <c:f>'Fig D1-3 - NMC-Mn'!$A$16</c:f>
            </c:strRef>
          </c:tx>
          <c:spPr>
            <a:solidFill>
              <a:srgbClr val="FF9933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cat>
            <c:strRef>
              <c:f>'Fig D1-3 - NMC-Mn'!$B$2:$E$2</c:f>
            </c:strRef>
          </c:cat>
          <c:val>
            <c:numRef>
              <c:f>'Fig D1-3 - NMC-Mn'!$B$16:$E$16</c:f>
              <c:numCache/>
            </c:numRef>
          </c:val>
        </c:ser>
        <c:ser>
          <c:idx val="14"/>
          <c:order val="14"/>
          <c:tx>
            <c:strRef>
              <c:f>'Fig D1-3 - NMC-Mn'!$A$17</c:f>
            </c:strRef>
          </c:tx>
          <c:spPr>
            <a:solidFill>
              <a:srgbClr val="E81313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0"/>
          </c:dPt>
          <c:dPt>
            <c:idx val="3"/>
            <c:spPr>
              <a:solidFill>
                <a:srgbClr val="CC01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D1-3 - NMC-Mn'!$B$2:$E$2</c:f>
            </c:strRef>
          </c:cat>
          <c:val>
            <c:numRef>
              <c:f>'Fig D1-3 - NMC-Mn'!$B$17:$E$17</c:f>
              <c:numCache/>
            </c:numRef>
          </c:val>
        </c:ser>
        <c:ser>
          <c:idx val="15"/>
          <c:order val="15"/>
          <c:tx>
            <c:strRef>
              <c:f>'Fig D1-3 - NMC-Mn'!$A$18</c:f>
            </c:strRef>
          </c:tx>
          <c:spPr>
            <a:solidFill>
              <a:srgbClr val="EE84D4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0"/>
          </c:dPt>
          <c:dPt>
            <c:idx val="3"/>
            <c:spPr>
              <a:solidFill>
                <a:srgbClr val="CC00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D1-3 - NMC-Mn'!$B$2:$E$2</c:f>
            </c:strRef>
          </c:cat>
          <c:val>
            <c:numRef>
              <c:f>'Fig D1-3 - NMC-Mn'!$B$18:$E$18</c:f>
              <c:numCache/>
            </c:numRef>
          </c:val>
        </c:ser>
        <c:ser>
          <c:idx val="16"/>
          <c:order val="16"/>
          <c:tx>
            <c:strRef>
              <c:f>'Fig D1-3 - NMC-Mn'!$A$19</c:f>
            </c:strRef>
          </c:tx>
          <c:spPr>
            <a:solidFill>
              <a:srgbClr val="009639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0"/>
          </c:dPt>
          <c:dPt>
            <c:idx val="3"/>
            <c:spPr>
              <a:solidFill>
                <a:srgbClr val="CC00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D1-3 - NMC-Mn'!$B$2:$E$2</c:f>
            </c:strRef>
          </c:cat>
          <c:val>
            <c:numRef>
              <c:f>'Fig D1-3 - NMC-Mn'!$B$19:$E$19</c:f>
              <c:numCache/>
            </c:numRef>
          </c:val>
        </c:ser>
        <c:ser>
          <c:idx val="17"/>
          <c:order val="17"/>
          <c:tx>
            <c:strRef>
              <c:f>'Fig D1-3 - NMC-Mn'!$A$20</c:f>
            </c:strRef>
          </c:tx>
          <c:spPr>
            <a:solidFill>
              <a:srgbClr val="4C535D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0"/>
          </c:dPt>
          <c:dPt>
            <c:idx val="3"/>
            <c:spPr>
              <a:solidFill>
                <a:srgbClr val="CC00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D1-3 - NMC-Mn'!$B$2:$E$2</c:f>
            </c:strRef>
          </c:cat>
          <c:val>
            <c:numRef>
              <c:f>'Fig D1-3 - NMC-Mn'!$B$20:$E$20</c:f>
              <c:numCache/>
            </c:numRef>
          </c:val>
        </c:ser>
        <c:ser>
          <c:idx val="18"/>
          <c:order val="18"/>
          <c:tx>
            <c:strRef>
              <c:f>'Fig D1-3 - NMC-Mn'!$A$21</c:f>
            </c:strRef>
          </c:tx>
          <c:spPr>
            <a:solidFill>
              <a:srgbClr val="F2CB18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3"/>
            <c:spPr>
              <a:solidFill>
                <a:srgbClr val="CC00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D1-3 - NMC-Mn'!$B$2:$E$2</c:f>
            </c:strRef>
          </c:cat>
          <c:val>
            <c:numRef>
              <c:f>'Fig D1-3 - NMC-Mn'!$B$21:$E$21</c:f>
              <c:numCache/>
            </c:numRef>
          </c:val>
        </c:ser>
        <c:ser>
          <c:idx val="19"/>
          <c:order val="19"/>
          <c:tx>
            <c:strRef>
              <c:f>'Fig D1-3 - NMC-Mn'!$A$22</c:f>
            </c:strRef>
          </c:tx>
          <c:spPr>
            <a:solidFill>
              <a:srgbClr val="09A9C4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3"/>
            <c:spPr>
              <a:solidFill>
                <a:srgbClr val="CC01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D1-3 - NMC-Mn'!$B$2:$E$2</c:f>
            </c:strRef>
          </c:cat>
          <c:val>
            <c:numRef>
              <c:f>'Fig D1-3 - NMC-Mn'!$B$22:$E$22</c:f>
              <c:numCache/>
            </c:numRef>
          </c:val>
        </c:ser>
        <c:ser>
          <c:idx val="20"/>
          <c:order val="20"/>
          <c:tx>
            <c:strRef>
              <c:f>'Fig D1-3 - NMC-Mn'!$A$23</c:f>
            </c:strRef>
          </c:tx>
          <c:spPr>
            <a:solidFill>
              <a:srgbClr val="000063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0"/>
          </c:dPt>
          <c:dPt>
            <c:idx val="3"/>
            <c:spPr>
              <a:solidFill>
                <a:srgbClr val="CC01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D1-3 - NMC-Mn'!$B$2:$E$2</c:f>
            </c:strRef>
          </c:cat>
          <c:val>
            <c:numRef>
              <c:f>'Fig D1-3 - NMC-Mn'!$B$23:$E$23</c:f>
              <c:numCache/>
            </c:numRef>
          </c:val>
        </c:ser>
        <c:ser>
          <c:idx val="21"/>
          <c:order val="21"/>
          <c:tx>
            <c:strRef>
              <c:f>'Fig D1-3 - NMC-Mn'!$A$24</c:f>
            </c:strRef>
          </c:tx>
          <c:spPr>
            <a:solidFill>
              <a:srgbClr val="C81325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3"/>
            <c:spPr>
              <a:solidFill>
                <a:srgbClr val="CC01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D1-3 - NMC-Mn'!$B$2:$E$2</c:f>
            </c:strRef>
          </c:cat>
          <c:val>
            <c:numRef>
              <c:f>'Fig D1-3 - NMC-Mn'!$B$24:$E$24</c:f>
              <c:numCache/>
            </c:numRef>
          </c:val>
        </c:ser>
        <c:ser>
          <c:idx val="22"/>
          <c:order val="22"/>
          <c:tx>
            <c:strRef>
              <c:f>'Fig D1-3 - NMC-Mn'!$A$25</c:f>
            </c:strRef>
          </c:tx>
          <c:spPr>
            <a:solidFill>
              <a:srgbClr val="32AC32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3"/>
            <c:spPr>
              <a:solidFill>
                <a:srgbClr val="CC01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D1-3 - NMC-Mn'!$B$2:$E$2</c:f>
            </c:strRef>
          </c:cat>
          <c:val>
            <c:numRef>
              <c:f>'Fig D1-3 - NMC-Mn'!$B$25:$E$25</c:f>
              <c:numCache/>
            </c:numRef>
          </c:val>
        </c:ser>
        <c:ser>
          <c:idx val="23"/>
          <c:order val="23"/>
          <c:tx>
            <c:strRef>
              <c:f>'Fig D1-3 - NMC-Mn'!$A$26</c:f>
            </c:strRef>
          </c:tx>
          <c:spPr>
            <a:solidFill>
              <a:srgbClr val="773F05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0"/>
          </c:dPt>
          <c:dPt>
            <c:idx val="3"/>
            <c:spPr>
              <a:solidFill>
                <a:srgbClr val="CC01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D1-3 - NMC-Mn'!$B$2:$E$2</c:f>
            </c:strRef>
          </c:cat>
          <c:val>
            <c:numRef>
              <c:f>'Fig D1-3 - NMC-Mn'!$B$26:$E$26</c:f>
              <c:numCache/>
            </c:numRef>
          </c:val>
        </c:ser>
        <c:ser>
          <c:idx val="24"/>
          <c:order val="24"/>
          <c:tx>
            <c:strRef>
              <c:f>'Fig D1-3 - NMC-Mn'!$A$27</c:f>
            </c:strRef>
          </c:tx>
          <c:spPr>
            <a:solidFill>
              <a:srgbClr val="009639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0"/>
          </c:dPt>
          <c:dPt>
            <c:idx val="3"/>
            <c:spPr>
              <a:solidFill>
                <a:srgbClr val="CC00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D1-3 - NMC-Mn'!$B$2:$E$2</c:f>
            </c:strRef>
          </c:cat>
          <c:val>
            <c:numRef>
              <c:f>'Fig D1-3 - NMC-Mn'!$B$27:$E$27</c:f>
              <c:numCache/>
            </c:numRef>
          </c:val>
        </c:ser>
        <c:ser>
          <c:idx val="25"/>
          <c:order val="25"/>
          <c:tx>
            <c:strRef>
              <c:f>'Fig D1-3 - NMC-Mn'!$A$28</c:f>
            </c:strRef>
          </c:tx>
          <c:spPr>
            <a:solidFill>
              <a:srgbClr val="4B535D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3"/>
            <c:spPr>
              <a:solidFill>
                <a:srgbClr val="CC00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D1-3 - NMC-Mn'!$B$2:$E$2</c:f>
            </c:strRef>
          </c:cat>
          <c:val>
            <c:numRef>
              <c:f>'Fig D1-3 - NMC-Mn'!$B$28:$E$28</c:f>
              <c:numCache/>
            </c:numRef>
          </c:val>
        </c:ser>
        <c:ser>
          <c:idx val="26"/>
          <c:order val="26"/>
          <c:tx>
            <c:strRef>
              <c:f>'Fig D1-3 - NMC-Mn'!$A$29</c:f>
            </c:strRef>
          </c:tx>
          <c:spPr>
            <a:solidFill>
              <a:srgbClr val="C81325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0"/>
          </c:dPt>
          <c:dPt>
            <c:idx val="3"/>
            <c:spPr>
              <a:solidFill>
                <a:srgbClr val="CC01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D1-3 - NMC-Mn'!$B$2:$E$2</c:f>
            </c:strRef>
          </c:cat>
          <c:val>
            <c:numRef>
              <c:f>'Fig D1-3 - NMC-Mn'!$B$29:$E$29</c:f>
              <c:numCache/>
            </c:numRef>
          </c:val>
        </c:ser>
        <c:ser>
          <c:idx val="27"/>
          <c:order val="27"/>
          <c:tx>
            <c:strRef>
              <c:f>'Fig D1-3 - NMC-Mn'!$A$30</c:f>
            </c:strRef>
          </c:tx>
          <c:spPr>
            <a:solidFill>
              <a:srgbClr val="783F04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3"/>
            <c:spPr>
              <a:solidFill>
                <a:srgbClr val="CC01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D1-3 - NMC-Mn'!$B$2:$E$2</c:f>
            </c:strRef>
          </c:cat>
          <c:val>
            <c:numRef>
              <c:f>'Fig D1-3 - NMC-Mn'!$B$30:$E$30</c:f>
              <c:numCache/>
            </c:numRef>
          </c:val>
        </c:ser>
        <c:ser>
          <c:idx val="28"/>
          <c:order val="28"/>
          <c:tx>
            <c:strRef>
              <c:f>'Fig D1-3 - NMC-Mn'!$A$31</c:f>
            </c:strRef>
          </c:tx>
          <c:spPr>
            <a:solidFill>
              <a:srgbClr val="F5CE04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3"/>
            <c:spPr>
              <a:solidFill>
                <a:srgbClr val="CC01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D1-3 - NMC-Mn'!$B$2:$E$2</c:f>
            </c:strRef>
          </c:cat>
          <c:val>
            <c:numRef>
              <c:f>'Fig D1-3 - NMC-Mn'!$B$31:$E$31</c:f>
              <c:numCache/>
            </c:numRef>
          </c:val>
        </c:ser>
        <c:ser>
          <c:idx val="29"/>
          <c:order val="29"/>
          <c:tx>
            <c:strRef>
              <c:f>'Fig D1-3 - NMC-Mn'!$A$32</c:f>
            </c:strRef>
          </c:tx>
          <c:spPr>
            <a:solidFill>
              <a:srgbClr val="E81313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0"/>
          </c:dPt>
          <c:dPt>
            <c:idx val="3"/>
            <c:spPr>
              <a:solidFill>
                <a:srgbClr val="CC01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D1-3 - NMC-Mn'!$B$2:$E$2</c:f>
            </c:strRef>
          </c:cat>
          <c:val>
            <c:numRef>
              <c:f>'Fig D1-3 - NMC-Mn'!$B$32:$E$32</c:f>
              <c:numCache/>
            </c:numRef>
          </c:val>
        </c:ser>
        <c:ser>
          <c:idx val="30"/>
          <c:order val="30"/>
          <c:tx>
            <c:strRef>
              <c:f>'Fig D1-3 - NMC-Mn'!$A$33</c:f>
            </c:strRef>
          </c:tx>
          <c:spPr>
            <a:solidFill>
              <a:srgbClr val="EE84D4"/>
            </a:solidFill>
            <a:ln cmpd="sng" w="9525">
              <a:solidFill>
                <a:srgbClr val="000000"/>
              </a:solidFill>
              <a:prstDash val="solid"/>
            </a:ln>
          </c:spPr>
          <c:dPt>
            <c:idx val="0"/>
          </c:dPt>
          <c:dPt>
            <c:idx val="3"/>
            <c:spPr>
              <a:solidFill>
                <a:srgbClr val="CC01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D1-3 - NMC-Mn'!$B$2:$E$2</c:f>
            </c:strRef>
          </c:cat>
          <c:val>
            <c:numRef>
              <c:f>'Fig D1-3 - NMC-Mn'!$B$33:$E$33</c:f>
              <c:numCache/>
            </c:numRef>
          </c:val>
        </c:ser>
        <c:ser>
          <c:idx val="31"/>
          <c:order val="31"/>
          <c:tx>
            <c:strRef>
              <c:f>'Fig D1-3 - NMC-Mn'!$A$34</c:f>
            </c:strRef>
          </c:tx>
          <c:spPr>
            <a:solidFill>
              <a:srgbClr val="009639"/>
            </a:solidFill>
            <a:ln cmpd="sng" w="9525">
              <a:solidFill>
                <a:srgbClr val="000000"/>
              </a:solidFill>
              <a:prstDash val="solid"/>
            </a:ln>
          </c:spPr>
          <c:dPt>
            <c:idx val="0"/>
          </c:dPt>
          <c:dPt>
            <c:idx val="3"/>
            <c:spPr>
              <a:solidFill>
                <a:srgbClr val="CC01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D1-3 - NMC-Mn'!$B$2:$E$2</c:f>
            </c:strRef>
          </c:cat>
          <c:val>
            <c:numRef>
              <c:f>'Fig D1-3 - NMC-Mn'!$B$34:$E$34</c:f>
              <c:numCache/>
            </c:numRef>
          </c:val>
        </c:ser>
        <c:ser>
          <c:idx val="32"/>
          <c:order val="32"/>
          <c:tx>
            <c:strRef>
              <c:f>'Fig D1-3 - NMC-Mn'!$A$35</c:f>
            </c:strRef>
          </c:tx>
          <c:spPr>
            <a:solidFill>
              <a:srgbClr val="32AC32"/>
            </a:solidFill>
            <a:ln cmpd="sng" w="9525">
              <a:solidFill>
                <a:srgbClr val="000000"/>
              </a:solidFill>
              <a:prstDash val="solid"/>
            </a:ln>
          </c:spPr>
          <c:dPt>
            <c:idx val="3"/>
            <c:spPr>
              <a:solidFill>
                <a:srgbClr val="CC01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D1-3 - NMC-Mn'!$B$2:$E$2</c:f>
            </c:strRef>
          </c:cat>
          <c:val>
            <c:numRef>
              <c:f>'Fig D1-3 - NMC-Mn'!$B$35:$E$35</c:f>
              <c:numCache/>
            </c:numRef>
          </c:val>
        </c:ser>
        <c:ser>
          <c:idx val="33"/>
          <c:order val="33"/>
          <c:tx>
            <c:strRef>
              <c:f>'Fig D1-3 - NMC-Mn'!$A$36</c:f>
            </c:strRef>
          </c:tx>
          <c:spPr>
            <a:solidFill>
              <a:srgbClr val="4B535D"/>
            </a:solidFill>
            <a:ln cmpd="sng" w="9525">
              <a:solidFill>
                <a:srgbClr val="000000">
                  <a:alpha val="100000"/>
                </a:srgbClr>
              </a:solidFill>
              <a:prstDash val="solid"/>
            </a:ln>
          </c:spPr>
          <c:dPt>
            <c:idx val="3"/>
            <c:spPr>
              <a:solidFill>
                <a:srgbClr val="CC01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D1-3 - NMC-Mn'!$B$2:$E$2</c:f>
            </c:strRef>
          </c:cat>
          <c:val>
            <c:numRef>
              <c:f>'Fig D1-3 - NMC-Mn'!$B$36:$E$36</c:f>
              <c:numCache/>
            </c:numRef>
          </c:val>
        </c:ser>
        <c:ser>
          <c:idx val="34"/>
          <c:order val="34"/>
          <c:tx>
            <c:strRef>
              <c:f>'Fig D1-3 - NMC-Mn'!$A$37</c:f>
            </c:strRef>
          </c:tx>
          <c:spPr>
            <a:solidFill>
              <a:srgbClr val="F2CB18"/>
            </a:solidFill>
            <a:ln cmpd="sng" w="9525">
              <a:solidFill>
                <a:srgbClr val="000000">
                  <a:alpha val="100000"/>
                </a:srgbClr>
              </a:solidFill>
              <a:prstDash val="solid"/>
            </a:ln>
          </c:spPr>
          <c:dPt>
            <c:idx val="3"/>
            <c:spPr>
              <a:solidFill>
                <a:srgbClr val="CC01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D1-3 - NMC-Mn'!$B$2:$E$2</c:f>
            </c:strRef>
          </c:cat>
          <c:val>
            <c:numRef>
              <c:f>'Fig D1-3 - NMC-Mn'!$B$37:$E$37</c:f>
              <c:numCache/>
            </c:numRef>
          </c:val>
        </c:ser>
        <c:ser>
          <c:idx val="35"/>
          <c:order val="35"/>
          <c:tx>
            <c:strRef>
              <c:f>'Fig D1-3 - NMC-Mn'!$A$38</c:f>
            </c:strRef>
          </c:tx>
          <c:spPr>
            <a:solidFill>
              <a:srgbClr val="09A9C4"/>
            </a:solidFill>
            <a:ln cmpd="sng">
              <a:solidFill>
                <a:srgbClr val="000000"/>
              </a:solidFill>
            </a:ln>
          </c:spPr>
          <c:dPt>
            <c:idx val="3"/>
            <c:spPr>
              <a:solidFill>
                <a:srgbClr val="CC01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D1-3 - NMC-Mn'!$B$2:$E$2</c:f>
            </c:strRef>
          </c:cat>
          <c:val>
            <c:numRef>
              <c:f>'Fig D1-3 - NMC-Mn'!$B$38:$E$38</c:f>
              <c:numCache/>
            </c:numRef>
          </c:val>
        </c:ser>
        <c:ser>
          <c:idx val="36"/>
          <c:order val="36"/>
          <c:tx>
            <c:strRef>
              <c:f>'Fig D1-3 - NMC-Mn'!$A$39</c:f>
            </c:strRef>
          </c:tx>
          <c:spPr>
            <a:solidFill>
              <a:srgbClr val="000063"/>
            </a:solidFill>
            <a:ln cmpd="sng">
              <a:solidFill>
                <a:srgbClr val="000000"/>
              </a:solidFill>
            </a:ln>
          </c:spPr>
          <c:dPt>
            <c:idx val="3"/>
            <c:spPr>
              <a:solidFill>
                <a:srgbClr val="CC01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D1-3 - NMC-Mn'!$B$2:$E$2</c:f>
            </c:strRef>
          </c:cat>
          <c:val>
            <c:numRef>
              <c:f>'Fig D1-3 - NMC-Mn'!$B$39:$E$39</c:f>
              <c:numCache/>
            </c:numRef>
          </c:val>
        </c:ser>
        <c:ser>
          <c:idx val="37"/>
          <c:order val="37"/>
          <c:tx>
            <c:strRef>
              <c:f>'Fig D1-3 - NMC-Mn'!$A$40</c:f>
            </c:strRef>
          </c:tx>
          <c:spPr>
            <a:solidFill>
              <a:srgbClr val="C81325"/>
            </a:solidFill>
            <a:ln cmpd="sng">
              <a:solidFill>
                <a:srgbClr val="000000"/>
              </a:solidFill>
            </a:ln>
          </c:spPr>
          <c:dPt>
            <c:idx val="3"/>
            <c:spPr>
              <a:solidFill>
                <a:srgbClr val="CC01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D1-3 - NMC-Mn'!$B$2:$E$2</c:f>
            </c:strRef>
          </c:cat>
          <c:val>
            <c:numRef>
              <c:f>'Fig D1-3 - NMC-Mn'!$B$40:$E$40</c:f>
              <c:numCache/>
            </c:numRef>
          </c:val>
        </c:ser>
        <c:ser>
          <c:idx val="38"/>
          <c:order val="38"/>
          <c:tx>
            <c:strRef>
              <c:f>'Fig D1-3 - NMC-Mn'!$A$41</c:f>
            </c:strRef>
          </c:tx>
          <c:spPr>
            <a:solidFill>
              <a:srgbClr val="783F04"/>
            </a:solidFill>
            <a:ln cmpd="sng">
              <a:solidFill>
                <a:srgbClr val="000000"/>
              </a:solidFill>
            </a:ln>
          </c:spPr>
          <c:dPt>
            <c:idx val="3"/>
            <c:spPr>
              <a:solidFill>
                <a:srgbClr val="CC01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D1-3 - NMC-Mn'!$B$2:$E$2</c:f>
            </c:strRef>
          </c:cat>
          <c:val>
            <c:numRef>
              <c:f>'Fig D1-3 - NMC-Mn'!$B$41:$E$41</c:f>
              <c:numCache/>
            </c:numRef>
          </c:val>
        </c:ser>
        <c:ser>
          <c:idx val="39"/>
          <c:order val="39"/>
          <c:tx>
            <c:strRef>
              <c:f>'Fig D1-3 - NMC-Mn'!$A$42</c:f>
            </c:strRef>
          </c:tx>
          <c:spPr>
            <a:solidFill>
              <a:srgbClr val="E81313"/>
            </a:solidFill>
            <a:ln cmpd="sng">
              <a:solidFill>
                <a:srgbClr val="000000"/>
              </a:solidFill>
            </a:ln>
          </c:spPr>
          <c:dPt>
            <c:idx val="3"/>
            <c:spPr>
              <a:solidFill>
                <a:srgbClr val="FFFFFF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D1-3 - NMC-Mn'!$B$2:$E$2</c:f>
            </c:strRef>
          </c:cat>
          <c:val>
            <c:numRef>
              <c:f>'Fig D1-3 - NMC-Mn'!$B$42:$E$42</c:f>
              <c:numCache/>
            </c:numRef>
          </c:val>
        </c:ser>
        <c:ser>
          <c:idx val="40"/>
          <c:order val="40"/>
          <c:tx>
            <c:strRef>
              <c:f>'Fig D1-3 - NMC-Mn'!$A$44</c:f>
            </c:strRef>
          </c:tx>
          <c:spPr>
            <a:solidFill>
              <a:srgbClr val="EE84D4"/>
            </a:solidFill>
            <a:ln cmpd="sng">
              <a:solidFill>
                <a:srgbClr val="000000"/>
              </a:solidFill>
            </a:ln>
          </c:spPr>
          <c:dPt>
            <c:idx val="3"/>
            <c:spPr>
              <a:solidFill>
                <a:srgbClr val="FFFFFF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D1-3 - NMC-Mn'!$B$2:$E$2</c:f>
            </c:strRef>
          </c:cat>
          <c:val>
            <c:numRef>
              <c:f>'Fig D1-3 - NMC-Mn'!$B$44:$E$44</c:f>
              <c:numCache/>
            </c:numRef>
          </c:val>
        </c:ser>
        <c:ser>
          <c:idx val="41"/>
          <c:order val="41"/>
          <c:tx>
            <c:strRef>
              <c:f>'Fig D1-3 - NMC-Mn'!$A$45</c:f>
            </c:strRef>
          </c:tx>
          <c:spPr>
            <a:solidFill>
              <a:srgbClr val="4C535D"/>
            </a:solidFill>
            <a:ln cmpd="sng">
              <a:solidFill>
                <a:srgbClr val="000000"/>
              </a:solidFill>
            </a:ln>
          </c:spPr>
          <c:dPt>
            <c:idx val="3"/>
            <c:spPr>
              <a:solidFill>
                <a:srgbClr val="FFFFFF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D1-3 - NMC-Mn'!$B$2:$E$2</c:f>
            </c:strRef>
          </c:cat>
          <c:val>
            <c:numRef>
              <c:f>'Fig D1-3 - NMC-Mn'!$B$45:$E$45</c:f>
              <c:numCache/>
            </c:numRef>
          </c:val>
        </c:ser>
        <c:ser>
          <c:idx val="42"/>
          <c:order val="42"/>
          <c:tx>
            <c:strRef>
              <c:f>'Fig D1-3 - NMC-Mn'!$A$46</c:f>
            </c:strRef>
          </c:tx>
          <c:spPr>
            <a:solidFill>
              <a:srgbClr val="FF9933"/>
            </a:solidFill>
            <a:ln cmpd="sng">
              <a:solidFill>
                <a:srgbClr val="000000"/>
              </a:solidFill>
            </a:ln>
          </c:spPr>
          <c:dPt>
            <c:idx val="3"/>
            <c:spPr>
              <a:solidFill>
                <a:srgbClr val="FFFFFF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D1-3 - NMC-Mn'!$B$2:$E$2</c:f>
            </c:strRef>
          </c:cat>
          <c:val>
            <c:numRef>
              <c:f>'Fig D1-3 - NMC-Mn'!$B$46:$E$46</c:f>
              <c:numCache/>
            </c:numRef>
          </c:val>
        </c:ser>
        <c:ser>
          <c:idx val="43"/>
          <c:order val="43"/>
          <c:tx>
            <c:strRef>
              <c:f>'Fig D1-3 - NMC-Mn'!$A$47</c:f>
            </c:strRef>
          </c:tx>
          <c:spPr>
            <a:solidFill>
              <a:srgbClr val="783F04"/>
            </a:solidFill>
            <a:ln cmpd="sng">
              <a:solidFill>
                <a:srgbClr val="000000"/>
              </a:solidFill>
            </a:ln>
          </c:spPr>
          <c:dPt>
            <c:idx val="3"/>
            <c:spPr>
              <a:solidFill>
                <a:srgbClr val="FFFFFF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D1-3 - NMC-Mn'!$B$2:$E$2</c:f>
            </c:strRef>
          </c:cat>
          <c:val>
            <c:numRef>
              <c:f>'Fig D1-3 - NMC-Mn'!$B$47:$E$47</c:f>
              <c:numCache/>
            </c:numRef>
          </c:val>
        </c:ser>
        <c:ser>
          <c:idx val="44"/>
          <c:order val="44"/>
          <c:tx>
            <c:strRef>
              <c:f>'Fig D1-3 - NMC-Mn'!$A$48</c:f>
            </c:strRef>
          </c:tx>
          <c:spPr>
            <a:solidFill>
              <a:srgbClr val="009639"/>
            </a:solidFill>
            <a:ln cmpd="sng">
              <a:solidFill>
                <a:srgbClr val="000000"/>
              </a:solidFill>
            </a:ln>
          </c:spPr>
          <c:dPt>
            <c:idx val="3"/>
            <c:spPr>
              <a:solidFill>
                <a:srgbClr val="FFFFFF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D1-3 - NMC-Mn'!$B$2:$E$2</c:f>
            </c:strRef>
          </c:cat>
          <c:val>
            <c:numRef>
              <c:f>'Fig D1-3 - NMC-Mn'!$B$48:$E$48</c:f>
              <c:numCache/>
            </c:numRef>
          </c:val>
        </c:ser>
        <c:ser>
          <c:idx val="45"/>
          <c:order val="45"/>
          <c:tx>
            <c:strRef>
              <c:f>'Fig D1-3 - NMC-Mn'!$A$49</c:f>
            </c:strRef>
          </c:tx>
          <c:spPr>
            <a:solidFill>
              <a:srgbClr val="4C535D"/>
            </a:solidFill>
            <a:ln cmpd="sng">
              <a:solidFill>
                <a:srgbClr val="000000"/>
              </a:solidFill>
            </a:ln>
          </c:spPr>
          <c:dPt>
            <c:idx val="3"/>
            <c:spPr>
              <a:solidFill>
                <a:srgbClr val="FFFFFF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D1-3 - NMC-Mn'!$B$2:$E$2</c:f>
            </c:strRef>
          </c:cat>
          <c:val>
            <c:numRef>
              <c:f>'Fig D1-3 - NMC-Mn'!$B$49:$E$49</c:f>
              <c:numCache/>
            </c:numRef>
          </c:val>
        </c:ser>
        <c:ser>
          <c:idx val="46"/>
          <c:order val="46"/>
          <c:tx>
            <c:strRef>
              <c:f>'Fig D1-3 - NMC-Mn'!$A$50</c:f>
            </c:strRef>
          </c:tx>
          <c:spPr>
            <a:solidFill>
              <a:srgbClr val="C81325"/>
            </a:solidFill>
            <a:ln cmpd="sng">
              <a:solidFill>
                <a:srgbClr val="000000"/>
              </a:solidFill>
            </a:ln>
          </c:spPr>
          <c:dPt>
            <c:idx val="3"/>
            <c:spPr>
              <a:solidFill>
                <a:srgbClr val="FFFFFF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D1-3 - NMC-Mn'!$B$2:$E$2</c:f>
            </c:strRef>
          </c:cat>
          <c:val>
            <c:numRef>
              <c:f>'Fig D1-3 - NMC-Mn'!$B$50:$E$50</c:f>
              <c:numCache/>
            </c:numRef>
          </c:val>
        </c:ser>
        <c:ser>
          <c:idx val="47"/>
          <c:order val="47"/>
          <c:tx>
            <c:strRef>
              <c:f>'Fig D1-3 - NMC-Mn'!$A$51</c:f>
            </c:strRef>
          </c:tx>
          <c:spPr>
            <a:solidFill>
              <a:srgbClr val="783F04"/>
            </a:solidFill>
            <a:ln cmpd="sng">
              <a:solidFill>
                <a:srgbClr val="000000"/>
              </a:solidFill>
            </a:ln>
          </c:spPr>
          <c:dPt>
            <c:idx val="3"/>
            <c:spPr>
              <a:solidFill>
                <a:srgbClr val="FFFFFF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D1-3 - NMC-Mn'!$B$2:$E$2</c:f>
            </c:strRef>
          </c:cat>
          <c:val>
            <c:numRef>
              <c:f>'Fig D1-3 - NMC-Mn'!$B$51:$E$51</c:f>
              <c:numCache/>
            </c:numRef>
          </c:val>
        </c:ser>
        <c:ser>
          <c:idx val="48"/>
          <c:order val="48"/>
          <c:tx>
            <c:strRef>
              <c:f>'Fig D1-3 - NMC-Mn'!$A$52</c:f>
            </c:strRef>
          </c:tx>
          <c:spPr>
            <a:solidFill>
              <a:srgbClr val="F5CE04"/>
            </a:solidFill>
            <a:ln cmpd="sng">
              <a:solidFill>
                <a:srgbClr val="000000"/>
              </a:solidFill>
            </a:ln>
          </c:spPr>
          <c:dPt>
            <c:idx val="3"/>
            <c:spPr>
              <a:solidFill>
                <a:srgbClr val="FFFFFF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D1-3 - NMC-Mn'!$B$2:$E$2</c:f>
            </c:strRef>
          </c:cat>
          <c:val>
            <c:numRef>
              <c:f>'Fig D1-3 - NMC-Mn'!$B$52:$E$52</c:f>
              <c:numCache/>
            </c:numRef>
          </c:val>
        </c:ser>
        <c:ser>
          <c:idx val="49"/>
          <c:order val="49"/>
          <c:tx>
            <c:strRef>
              <c:f>'Fig D1-3 - NMC-Mn'!$A$53</c:f>
            </c:strRef>
          </c:tx>
          <c:spPr>
            <a:solidFill>
              <a:srgbClr val="EE84D4"/>
            </a:solidFill>
            <a:ln cmpd="sng">
              <a:solidFill>
                <a:srgbClr val="000000"/>
              </a:solidFill>
            </a:ln>
          </c:spPr>
          <c:dPt>
            <c:idx val="3"/>
            <c:spPr>
              <a:solidFill>
                <a:srgbClr val="FFFFFF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D1-3 - NMC-Mn'!$B$2:$E$2</c:f>
            </c:strRef>
          </c:cat>
          <c:val>
            <c:numRef>
              <c:f>'Fig D1-3 - NMC-Mn'!$B$53:$E$53</c:f>
              <c:numCache/>
            </c:numRef>
          </c:val>
        </c:ser>
        <c:ser>
          <c:idx val="50"/>
          <c:order val="50"/>
          <c:tx>
            <c:strRef>
              <c:f>'Fig D1-3 - NMC-Mn'!$A$54</c:f>
            </c:strRef>
          </c:tx>
          <c:spPr>
            <a:solidFill>
              <a:srgbClr val="009639"/>
            </a:solidFill>
            <a:ln cmpd="sng">
              <a:solidFill>
                <a:srgbClr val="000000"/>
              </a:solidFill>
            </a:ln>
          </c:spPr>
          <c:dPt>
            <c:idx val="3"/>
            <c:spPr>
              <a:solidFill>
                <a:srgbClr val="FFFFFF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D1-3 - NMC-Mn'!$B$2:$E$2</c:f>
            </c:strRef>
          </c:cat>
          <c:val>
            <c:numRef>
              <c:f>'Fig D1-3 - NMC-Mn'!$B$54:$E$54</c:f>
              <c:numCache/>
            </c:numRef>
          </c:val>
        </c:ser>
        <c:ser>
          <c:idx val="51"/>
          <c:order val="51"/>
          <c:tx>
            <c:strRef>
              <c:f>'Fig D1-3 - NMC-Mn'!$A$55</c:f>
            </c:strRef>
          </c:tx>
          <c:spPr>
            <a:solidFill>
              <a:srgbClr val="E81313"/>
            </a:solidFill>
            <a:ln cmpd="sng">
              <a:solidFill>
                <a:srgbClr val="000000"/>
              </a:solidFill>
            </a:ln>
          </c:spPr>
          <c:dPt>
            <c:idx val="3"/>
            <c:spPr>
              <a:solidFill>
                <a:srgbClr val="CC01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D1-3 - NMC-Mn'!$B$2:$E$2</c:f>
            </c:strRef>
          </c:cat>
          <c:val>
            <c:numRef>
              <c:f>'Fig D1-3 - NMC-Mn'!$B$55:$E$55</c:f>
              <c:numCache/>
            </c:numRef>
          </c:val>
        </c:ser>
        <c:ser>
          <c:idx val="52"/>
          <c:order val="52"/>
          <c:tx>
            <c:strRef>
              <c:f>'Fig D1-3 - NMC-Mn'!$A$56</c:f>
            </c:strRef>
          </c:tx>
          <c:spPr>
            <a:solidFill>
              <a:srgbClr val="4C535D"/>
            </a:solidFill>
            <a:ln cmpd="sng">
              <a:solidFill>
                <a:srgbClr val="000000"/>
              </a:solidFill>
            </a:ln>
          </c:spPr>
          <c:dPt>
            <c:idx val="3"/>
            <c:spPr>
              <a:solidFill>
                <a:srgbClr val="FFFFFF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D1-3 - NMC-Mn'!$B$2:$E$2</c:f>
            </c:strRef>
          </c:cat>
          <c:val>
            <c:numRef>
              <c:f>'Fig D1-3 - NMC-Mn'!$B$56:$E$56</c:f>
              <c:numCache/>
            </c:numRef>
          </c:val>
        </c:ser>
        <c:ser>
          <c:idx val="53"/>
          <c:order val="53"/>
          <c:tx>
            <c:strRef>
              <c:f>'Fig D1-3 - NMC-Mn'!$A$57</c:f>
            </c:strRef>
          </c:tx>
          <c:spPr>
            <a:solidFill>
              <a:srgbClr val="FF9933"/>
            </a:solidFill>
            <a:ln cmpd="sng">
              <a:solidFill>
                <a:srgbClr val="000000"/>
              </a:solidFill>
            </a:ln>
          </c:spPr>
          <c:dPt>
            <c:idx val="3"/>
            <c:spPr>
              <a:solidFill>
                <a:srgbClr val="FFFFFF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D1-3 - NMC-Mn'!$B$2:$E$2</c:f>
            </c:strRef>
          </c:cat>
          <c:val>
            <c:numRef>
              <c:f>'Fig D1-3 - NMC-Mn'!$B$57:$E$57</c:f>
              <c:numCache/>
            </c:numRef>
          </c:val>
        </c:ser>
        <c:ser>
          <c:idx val="54"/>
          <c:order val="54"/>
          <c:tx>
            <c:strRef>
              <c:f>'Fig D1-3 - NMC-Mn'!$A$58</c:f>
            </c:strRef>
          </c:tx>
          <c:spPr>
            <a:solidFill>
              <a:srgbClr val="783F04"/>
            </a:solidFill>
            <a:ln cmpd="sng">
              <a:solidFill>
                <a:srgbClr val="000000"/>
              </a:solidFill>
            </a:ln>
          </c:spPr>
          <c:dPt>
            <c:idx val="3"/>
            <c:spPr>
              <a:solidFill>
                <a:srgbClr val="FFFFFF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D1-3 - NMC-Mn'!$B$2:$E$2</c:f>
            </c:strRef>
          </c:cat>
          <c:val>
            <c:numRef>
              <c:f>'Fig D1-3 - NMC-Mn'!$B$58:$E$58</c:f>
              <c:numCache/>
            </c:numRef>
          </c:val>
        </c:ser>
        <c:ser>
          <c:idx val="55"/>
          <c:order val="55"/>
          <c:tx>
            <c:strRef>
              <c:f>'Fig D1-3 - NMC-Mn'!$A$59</c:f>
            </c:strRef>
          </c:tx>
          <c:spPr>
            <a:solidFill>
              <a:srgbClr val="009639"/>
            </a:solidFill>
            <a:ln cmpd="sng">
              <a:solidFill>
                <a:srgbClr val="000000"/>
              </a:solidFill>
            </a:ln>
          </c:spPr>
          <c:dPt>
            <c:idx val="3"/>
            <c:spPr>
              <a:solidFill>
                <a:srgbClr val="FFFFFF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D1-3 - NMC-Mn'!$B$2:$E$2</c:f>
            </c:strRef>
          </c:cat>
          <c:val>
            <c:numRef>
              <c:f>'Fig D1-3 - NMC-Mn'!$B$59:$E$59</c:f>
              <c:numCache/>
            </c:numRef>
          </c:val>
        </c:ser>
        <c:ser>
          <c:idx val="56"/>
          <c:order val="56"/>
          <c:tx>
            <c:strRef>
              <c:f>'Fig D1-3 - NMC-Mn'!$A$60</c:f>
            </c:strRef>
          </c:tx>
          <c:spPr>
            <a:solidFill>
              <a:srgbClr val="E81313"/>
            </a:solidFill>
            <a:ln cmpd="sng">
              <a:solidFill>
                <a:srgbClr val="000000"/>
              </a:solidFill>
            </a:ln>
          </c:spPr>
          <c:dPt>
            <c:idx val="0"/>
          </c:dPt>
          <c:dPt>
            <c:idx val="3"/>
            <c:spPr>
              <a:solidFill>
                <a:srgbClr val="CC01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D1-3 - NMC-Mn'!$B$2:$E$2</c:f>
            </c:strRef>
          </c:cat>
          <c:val>
            <c:numRef>
              <c:f>'Fig D1-3 - NMC-Mn'!$B$60:$E$60</c:f>
              <c:numCache/>
            </c:numRef>
          </c:val>
        </c:ser>
        <c:ser>
          <c:idx val="57"/>
          <c:order val="57"/>
          <c:tx>
            <c:strRef>
              <c:f>'Fig D1-3 - NMC-Mn'!$A$61</c:f>
            </c:strRef>
          </c:tx>
          <c:spPr>
            <a:solidFill>
              <a:srgbClr val="EE84D4"/>
            </a:solidFill>
            <a:ln cmpd="sng">
              <a:solidFill>
                <a:srgbClr val="000000"/>
              </a:solidFill>
            </a:ln>
          </c:spPr>
          <c:dPt>
            <c:idx val="3"/>
            <c:spPr>
              <a:solidFill>
                <a:srgbClr val="CC01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D1-3 - NMC-Mn'!$B$2:$E$2</c:f>
            </c:strRef>
          </c:cat>
          <c:val>
            <c:numRef>
              <c:f>'Fig D1-3 - NMC-Mn'!$B$61:$E$61</c:f>
              <c:numCache/>
            </c:numRef>
          </c:val>
        </c:ser>
        <c:ser>
          <c:idx val="58"/>
          <c:order val="58"/>
          <c:tx>
            <c:strRef>
              <c:f>'Fig D1-3 - NMC-Mn'!$A$62</c:f>
            </c:strRef>
          </c:tx>
          <c:spPr>
            <a:solidFill>
              <a:srgbClr val="009639"/>
            </a:solidFill>
            <a:ln cmpd="sng">
              <a:solidFill>
                <a:srgbClr val="000000"/>
              </a:solidFill>
            </a:ln>
          </c:spPr>
          <c:dPt>
            <c:idx val="3"/>
            <c:spPr>
              <a:solidFill>
                <a:srgbClr val="CC01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D1-3 - NMC-Mn'!$B$2:$E$2</c:f>
            </c:strRef>
          </c:cat>
          <c:val>
            <c:numRef>
              <c:f>'Fig D1-3 - NMC-Mn'!$B$62:$E$62</c:f>
              <c:numCache/>
            </c:numRef>
          </c:val>
        </c:ser>
        <c:ser>
          <c:idx val="59"/>
          <c:order val="59"/>
          <c:tx>
            <c:strRef>
              <c:f>'Fig D1-3 - NMC-Mn'!$A$63</c:f>
            </c:strRef>
          </c:tx>
          <c:spPr>
            <a:solidFill>
              <a:srgbClr val="32AC32"/>
            </a:solidFill>
            <a:ln cmpd="sng">
              <a:solidFill>
                <a:srgbClr val="000000"/>
              </a:solidFill>
            </a:ln>
          </c:spPr>
          <c:dPt>
            <c:idx val="3"/>
            <c:spPr>
              <a:solidFill>
                <a:srgbClr val="CC01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D1-3 - NMC-Mn'!$B$2:$E$2</c:f>
            </c:strRef>
          </c:cat>
          <c:val>
            <c:numRef>
              <c:f>'Fig D1-3 - NMC-Mn'!$B$63:$E$63</c:f>
              <c:numCache/>
            </c:numRef>
          </c:val>
        </c:ser>
        <c:ser>
          <c:idx val="60"/>
          <c:order val="60"/>
          <c:tx>
            <c:strRef>
              <c:f>'Fig D1-3 - NMC-Mn'!$A$64</c:f>
            </c:strRef>
          </c:tx>
          <c:spPr>
            <a:solidFill>
              <a:srgbClr val="4C535D"/>
            </a:solidFill>
            <a:ln cmpd="sng">
              <a:solidFill>
                <a:srgbClr val="000000"/>
              </a:solidFill>
            </a:ln>
          </c:spPr>
          <c:dPt>
            <c:idx val="3"/>
            <c:spPr>
              <a:solidFill>
                <a:srgbClr val="CC01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D1-3 - NMC-Mn'!$B$2:$E$2</c:f>
            </c:strRef>
          </c:cat>
          <c:val>
            <c:numRef>
              <c:f>'Fig D1-3 - NMC-Mn'!$B$64:$E$64</c:f>
              <c:numCache/>
            </c:numRef>
          </c:val>
        </c:ser>
        <c:ser>
          <c:idx val="61"/>
          <c:order val="61"/>
          <c:tx>
            <c:strRef>
              <c:f>'Fig D1-3 - NMC-Mn'!$A$65</c:f>
            </c:strRef>
          </c:tx>
          <c:spPr>
            <a:solidFill>
              <a:srgbClr val="F2CB18"/>
            </a:solidFill>
            <a:ln cmpd="sng">
              <a:solidFill>
                <a:srgbClr val="000000"/>
              </a:solidFill>
            </a:ln>
          </c:spPr>
          <c:dPt>
            <c:idx val="3"/>
            <c:spPr>
              <a:solidFill>
                <a:srgbClr val="CC01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D1-3 - NMC-Mn'!$B$2:$E$2</c:f>
            </c:strRef>
          </c:cat>
          <c:val>
            <c:numRef>
              <c:f>'Fig D1-3 - NMC-Mn'!$B$65:$E$65</c:f>
              <c:numCache/>
            </c:numRef>
          </c:val>
        </c:ser>
        <c:ser>
          <c:idx val="62"/>
          <c:order val="62"/>
          <c:tx>
            <c:strRef>
              <c:f>'Fig D1-3 - NMC-Mn'!$A$66</c:f>
            </c:strRef>
          </c:tx>
          <c:spPr>
            <a:solidFill>
              <a:srgbClr val="09A9C4"/>
            </a:solidFill>
            <a:ln cmpd="sng">
              <a:solidFill>
                <a:srgbClr val="000000"/>
              </a:solidFill>
            </a:ln>
          </c:spPr>
          <c:dPt>
            <c:idx val="3"/>
            <c:spPr>
              <a:solidFill>
                <a:srgbClr val="CC01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D1-3 - NMC-Mn'!$B$2:$E$2</c:f>
            </c:strRef>
          </c:cat>
          <c:val>
            <c:numRef>
              <c:f>'Fig D1-3 - NMC-Mn'!$B$66:$E$66</c:f>
              <c:numCache/>
            </c:numRef>
          </c:val>
        </c:ser>
        <c:ser>
          <c:idx val="63"/>
          <c:order val="63"/>
          <c:tx>
            <c:strRef>
              <c:f>'Fig D1-3 - NMC-Mn'!$A$67</c:f>
            </c:strRef>
          </c:tx>
          <c:spPr>
            <a:solidFill>
              <a:srgbClr val="000063"/>
            </a:solidFill>
            <a:ln cmpd="sng">
              <a:solidFill>
                <a:srgbClr val="000000"/>
              </a:solidFill>
            </a:ln>
          </c:spPr>
          <c:dPt>
            <c:idx val="3"/>
            <c:spPr>
              <a:solidFill>
                <a:srgbClr val="CC01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D1-3 - NMC-Mn'!$B$2:$E$2</c:f>
            </c:strRef>
          </c:cat>
          <c:val>
            <c:numRef>
              <c:f>'Fig D1-3 - NMC-Mn'!$B$67:$E$67</c:f>
              <c:numCache/>
            </c:numRef>
          </c:val>
        </c:ser>
        <c:ser>
          <c:idx val="64"/>
          <c:order val="64"/>
          <c:tx>
            <c:strRef>
              <c:f>'Fig D1-3 - NMC-Mn'!$A$68</c:f>
            </c:strRef>
          </c:tx>
          <c:spPr>
            <a:solidFill>
              <a:srgbClr val="C81325"/>
            </a:solidFill>
            <a:ln cmpd="sng">
              <a:solidFill>
                <a:srgbClr val="000000"/>
              </a:solidFill>
            </a:ln>
          </c:spPr>
          <c:dPt>
            <c:idx val="3"/>
            <c:spPr>
              <a:solidFill>
                <a:srgbClr val="CC01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D1-3 - NMC-Mn'!$B$2:$E$2</c:f>
            </c:strRef>
          </c:cat>
          <c:val>
            <c:numRef>
              <c:f>'Fig D1-3 - NMC-Mn'!$B$68:$E$68</c:f>
              <c:numCache/>
            </c:numRef>
          </c:val>
        </c:ser>
        <c:ser>
          <c:idx val="65"/>
          <c:order val="65"/>
          <c:tx>
            <c:strRef>
              <c:f>'Fig D1-3 - NMC-Mn'!$A$69</c:f>
            </c:strRef>
          </c:tx>
          <c:spPr>
            <a:solidFill>
              <a:srgbClr val="783F04"/>
            </a:solidFill>
            <a:ln cmpd="sng">
              <a:solidFill>
                <a:srgbClr val="000000"/>
              </a:solidFill>
            </a:ln>
          </c:spPr>
          <c:dPt>
            <c:idx val="0"/>
          </c:dPt>
          <c:dPt>
            <c:idx val="3"/>
            <c:spPr>
              <a:solidFill>
                <a:srgbClr val="CC01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D1-3 - NMC-Mn'!$B$2:$E$2</c:f>
            </c:strRef>
          </c:cat>
          <c:val>
            <c:numRef>
              <c:f>'Fig D1-3 - NMC-Mn'!$B$69:$E$69</c:f>
              <c:numCache/>
            </c:numRef>
          </c:val>
        </c:ser>
        <c:ser>
          <c:idx val="66"/>
          <c:order val="66"/>
          <c:tx>
            <c:strRef>
              <c:f>'Fig D1-3 - NMC-Mn'!$A$70</c:f>
            </c:strRef>
          </c:tx>
          <c:spPr>
            <a:solidFill>
              <a:srgbClr val="EE84D4"/>
            </a:solidFill>
            <a:ln cmpd="sng">
              <a:solidFill>
                <a:srgbClr val="000000"/>
              </a:solidFill>
            </a:ln>
          </c:spPr>
          <c:dPt>
            <c:idx val="3"/>
            <c:spPr>
              <a:solidFill>
                <a:srgbClr val="FFFFFF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D1-3 - NMC-Mn'!$B$2:$E$2</c:f>
            </c:strRef>
          </c:cat>
          <c:val>
            <c:numRef>
              <c:f>'Fig D1-3 - NMC-Mn'!$B$70:$E$70</c:f>
              <c:numCache/>
            </c:numRef>
          </c:val>
        </c:ser>
        <c:ser>
          <c:idx val="67"/>
          <c:order val="67"/>
          <c:tx>
            <c:strRef>
              <c:f>'Fig D1-3 - NMC-Mn'!$A$71</c:f>
            </c:strRef>
          </c:tx>
          <c:spPr>
            <a:solidFill>
              <a:srgbClr val="009639"/>
            </a:solidFill>
            <a:ln cmpd="sng">
              <a:solidFill>
                <a:srgbClr val="000000"/>
              </a:solidFill>
            </a:ln>
          </c:spPr>
          <c:dPt>
            <c:idx val="3"/>
            <c:spPr>
              <a:solidFill>
                <a:srgbClr val="FFFFFF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D1-3 - NMC-Mn'!$B$2:$E$2</c:f>
            </c:strRef>
          </c:cat>
          <c:val>
            <c:numRef>
              <c:f>'Fig D1-3 - NMC-Mn'!$B$71:$E$71</c:f>
              <c:numCache/>
            </c:numRef>
          </c:val>
        </c:ser>
        <c:ser>
          <c:idx val="68"/>
          <c:order val="68"/>
          <c:tx>
            <c:strRef>
              <c:f>'Fig D1-3 - NMC-Mn'!$A$72</c:f>
            </c:strRef>
          </c:tx>
          <c:spPr>
            <a:solidFill>
              <a:srgbClr val="E81313"/>
            </a:solidFill>
            <a:ln cmpd="sng">
              <a:solidFill>
                <a:srgbClr val="000000"/>
              </a:solidFill>
            </a:ln>
          </c:spPr>
          <c:dPt>
            <c:idx val="3"/>
            <c:spPr>
              <a:solidFill>
                <a:srgbClr val="CC01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D1-3 - NMC-Mn'!$B$2:$E$2</c:f>
            </c:strRef>
          </c:cat>
          <c:val>
            <c:numRef>
              <c:f>'Fig D1-3 - NMC-Mn'!$B$72:$E$72</c:f>
              <c:numCache/>
            </c:numRef>
          </c:val>
        </c:ser>
        <c:ser>
          <c:idx val="69"/>
          <c:order val="69"/>
          <c:tx>
            <c:strRef>
              <c:f>'Fig D1-3 - NMC-Mn'!$A$73</c:f>
            </c:strRef>
          </c:tx>
          <c:spPr>
            <a:solidFill>
              <a:srgbClr val="4C535D"/>
            </a:solidFill>
            <a:ln cmpd="sng">
              <a:solidFill>
                <a:srgbClr val="000000"/>
              </a:solidFill>
            </a:ln>
          </c:spPr>
          <c:dPt>
            <c:idx val="3"/>
            <c:spPr>
              <a:solidFill>
                <a:srgbClr val="FFFFFF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D1-3 - NMC-Mn'!$B$2:$E$2</c:f>
            </c:strRef>
          </c:cat>
          <c:val>
            <c:numRef>
              <c:f>'Fig D1-3 - NMC-Mn'!$B$73:$E$73</c:f>
              <c:numCache/>
            </c:numRef>
          </c:val>
        </c:ser>
        <c:ser>
          <c:idx val="70"/>
          <c:order val="70"/>
          <c:tx>
            <c:strRef>
              <c:f>'Fig D1-3 - NMC-Mn'!$A$74</c:f>
            </c:strRef>
          </c:tx>
          <c:spPr>
            <a:solidFill>
              <a:srgbClr val="FF9933"/>
            </a:solidFill>
            <a:ln cmpd="sng">
              <a:solidFill>
                <a:srgbClr val="000000"/>
              </a:solidFill>
            </a:ln>
          </c:spPr>
          <c:cat>
            <c:strRef>
              <c:f>'Fig D1-3 - NMC-Mn'!$B$2:$E$2</c:f>
            </c:strRef>
          </c:cat>
          <c:val>
            <c:numRef>
              <c:f>'Fig D1-3 - NMC-Mn'!$B$74:$E$74</c:f>
              <c:numCache/>
            </c:numRef>
          </c:val>
        </c:ser>
        <c:ser>
          <c:idx val="71"/>
          <c:order val="71"/>
          <c:tx>
            <c:strRef>
              <c:f>'Fig D1-3 - NMC-Mn'!$A$75</c:f>
            </c:strRef>
          </c:tx>
          <c:spPr>
            <a:solidFill>
              <a:srgbClr val="783F04"/>
            </a:solidFill>
            <a:ln cmpd="sng">
              <a:solidFill>
                <a:srgbClr val="000000"/>
              </a:solidFill>
            </a:ln>
          </c:spPr>
          <c:dPt>
            <c:idx val="3"/>
            <c:spPr>
              <a:solidFill>
                <a:srgbClr val="FFFFFF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D1-3 - NMC-Mn'!$B$2:$E$2</c:f>
            </c:strRef>
          </c:cat>
          <c:val>
            <c:numRef>
              <c:f>'Fig D1-3 - NMC-Mn'!$B$75:$E$75</c:f>
              <c:numCache/>
            </c:numRef>
          </c:val>
        </c:ser>
        <c:ser>
          <c:idx val="72"/>
          <c:order val="72"/>
          <c:tx>
            <c:strRef>
              <c:f>'Fig D1-3 - NMC-Mn'!$A$76</c:f>
            </c:strRef>
          </c:tx>
          <c:spPr>
            <a:solidFill>
              <a:srgbClr val="009639"/>
            </a:solidFill>
            <a:ln cmpd="sng">
              <a:solidFill>
                <a:srgbClr val="000000"/>
              </a:solidFill>
            </a:ln>
          </c:spPr>
          <c:cat>
            <c:strRef>
              <c:f>'Fig D1-3 - NMC-Mn'!$B$2:$E$2</c:f>
            </c:strRef>
          </c:cat>
          <c:val>
            <c:numRef>
              <c:f>'Fig D1-3 - NMC-Mn'!$B$76:$E$76</c:f>
              <c:numCache/>
            </c:numRef>
          </c:val>
        </c:ser>
        <c:ser>
          <c:idx val="73"/>
          <c:order val="73"/>
          <c:tx>
            <c:strRef>
              <c:f>'Fig D1-3 - NMC-Mn'!$A$77</c:f>
            </c:strRef>
          </c:tx>
          <c:spPr>
            <a:solidFill>
              <a:srgbClr val="4C535D"/>
            </a:solidFill>
            <a:ln cmpd="sng">
              <a:solidFill>
                <a:srgbClr val="000000"/>
              </a:solidFill>
            </a:ln>
          </c:spPr>
          <c:dPt>
            <c:idx val="3"/>
            <c:spPr>
              <a:solidFill>
                <a:srgbClr val="FFFFFF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D1-3 - NMC-Mn'!$B$2:$E$2</c:f>
            </c:strRef>
          </c:cat>
          <c:val>
            <c:numRef>
              <c:f>'Fig D1-3 - NMC-Mn'!$B$77:$E$77</c:f>
              <c:numCache/>
            </c:numRef>
          </c:val>
        </c:ser>
        <c:ser>
          <c:idx val="74"/>
          <c:order val="74"/>
          <c:tx>
            <c:strRef>
              <c:f>'Fig D1-3 - NMC-Mn'!$A$78</c:f>
            </c:strRef>
          </c:tx>
          <c:spPr>
            <a:solidFill>
              <a:srgbClr val="C81325"/>
            </a:solidFill>
            <a:ln cmpd="sng">
              <a:solidFill>
                <a:srgbClr val="000000"/>
              </a:solidFill>
            </a:ln>
          </c:spPr>
          <c:dPt>
            <c:idx val="3"/>
            <c:spPr>
              <a:solidFill>
                <a:srgbClr val="FFFFFF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D1-3 - NMC-Mn'!$B$2:$E$2</c:f>
            </c:strRef>
          </c:cat>
          <c:val>
            <c:numRef>
              <c:f>'Fig D1-3 - NMC-Mn'!$B$78:$E$78</c:f>
              <c:numCache/>
            </c:numRef>
          </c:val>
        </c:ser>
        <c:ser>
          <c:idx val="75"/>
          <c:order val="75"/>
          <c:tx>
            <c:strRef>
              <c:f>'Fig D1-3 - NMC-Mn'!$A$79</c:f>
            </c:strRef>
          </c:tx>
          <c:spPr>
            <a:solidFill>
              <a:srgbClr val="783F04"/>
            </a:solidFill>
            <a:ln cmpd="sng">
              <a:solidFill>
                <a:srgbClr val="000000"/>
              </a:solidFill>
            </a:ln>
          </c:spPr>
          <c:dPt>
            <c:idx val="3"/>
            <c:spPr>
              <a:solidFill>
                <a:srgbClr val="FFFFFF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D1-3 - NMC-Mn'!$B$2:$E$2</c:f>
            </c:strRef>
          </c:cat>
          <c:val>
            <c:numRef>
              <c:f>'Fig D1-3 - NMC-Mn'!$B$79:$E$79</c:f>
              <c:numCache/>
            </c:numRef>
          </c:val>
        </c:ser>
        <c:ser>
          <c:idx val="76"/>
          <c:order val="76"/>
          <c:tx>
            <c:strRef>
              <c:f>'Fig D1-3 - NMC-Mn'!$A$80</c:f>
            </c:strRef>
          </c:tx>
          <c:spPr>
            <a:solidFill>
              <a:srgbClr val="F5CE04"/>
            </a:solidFill>
            <a:ln cmpd="sng">
              <a:solidFill>
                <a:srgbClr val="000000"/>
              </a:solidFill>
            </a:ln>
          </c:spPr>
          <c:cat>
            <c:strRef>
              <c:f>'Fig D1-3 - NMC-Mn'!$B$2:$E$2</c:f>
            </c:strRef>
          </c:cat>
          <c:val>
            <c:numRef>
              <c:f>'Fig D1-3 - NMC-Mn'!$B$80:$E$80</c:f>
              <c:numCache/>
            </c:numRef>
          </c:val>
        </c:ser>
        <c:ser>
          <c:idx val="77"/>
          <c:order val="77"/>
          <c:tx>
            <c:strRef>
              <c:f>'Fig D1-3 - NMC-Mn'!$A$81</c:f>
            </c:strRef>
          </c:tx>
          <c:spPr>
            <a:solidFill>
              <a:srgbClr val="EE84D4"/>
            </a:solidFill>
            <a:ln cmpd="sng">
              <a:solidFill>
                <a:srgbClr val="000000"/>
              </a:solidFill>
            </a:ln>
          </c:spPr>
          <c:cat>
            <c:strRef>
              <c:f>'Fig D1-3 - NMC-Mn'!$B$2:$E$2</c:f>
            </c:strRef>
          </c:cat>
          <c:val>
            <c:numRef>
              <c:f>'Fig D1-3 - NMC-Mn'!$B$81:$E$81</c:f>
              <c:numCache/>
            </c:numRef>
          </c:val>
        </c:ser>
        <c:ser>
          <c:idx val="78"/>
          <c:order val="78"/>
          <c:tx>
            <c:strRef>
              <c:f>'Fig D1-3 - NMC-Mn'!$A$82</c:f>
            </c:strRef>
          </c:tx>
          <c:spPr>
            <a:solidFill>
              <a:srgbClr val="009639"/>
            </a:solidFill>
            <a:ln cmpd="sng">
              <a:solidFill>
                <a:srgbClr val="000000"/>
              </a:solidFill>
            </a:ln>
          </c:spPr>
          <c:cat>
            <c:strRef>
              <c:f>'Fig D1-3 - NMC-Mn'!$B$2:$E$2</c:f>
            </c:strRef>
          </c:cat>
          <c:val>
            <c:numRef>
              <c:f>'Fig D1-3 - NMC-Mn'!$B$82:$E$82</c:f>
              <c:numCache/>
            </c:numRef>
          </c:val>
        </c:ser>
        <c:ser>
          <c:idx val="79"/>
          <c:order val="79"/>
          <c:tx>
            <c:strRef>
              <c:f>'Fig D1-3 - NMC-Mn'!$A$83</c:f>
            </c:strRef>
          </c:tx>
          <c:spPr>
            <a:solidFill>
              <a:srgbClr val="E81313"/>
            </a:solidFill>
            <a:ln cmpd="sng">
              <a:solidFill>
                <a:srgbClr val="000000"/>
              </a:solidFill>
            </a:ln>
          </c:spPr>
          <c:dPt>
            <c:idx val="3"/>
            <c:spPr>
              <a:solidFill>
                <a:srgbClr val="CC01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D1-3 - NMC-Mn'!$B$2:$E$2</c:f>
            </c:strRef>
          </c:cat>
          <c:val>
            <c:numRef>
              <c:f>'Fig D1-3 - NMC-Mn'!$B$83:$E$83</c:f>
              <c:numCache/>
            </c:numRef>
          </c:val>
        </c:ser>
        <c:ser>
          <c:idx val="80"/>
          <c:order val="80"/>
          <c:tx>
            <c:strRef>
              <c:f>'Fig D1-3 - NMC-Mn'!$A$84</c:f>
            </c:strRef>
          </c:tx>
          <c:spPr>
            <a:solidFill>
              <a:srgbClr val="4C535D"/>
            </a:solidFill>
            <a:ln cmpd="sng">
              <a:solidFill>
                <a:srgbClr val="000000"/>
              </a:solidFill>
            </a:ln>
          </c:spPr>
          <c:dPt>
            <c:idx val="3"/>
            <c:spPr>
              <a:solidFill>
                <a:srgbClr val="FFFFFF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D1-3 - NMC-Mn'!$B$2:$E$2</c:f>
            </c:strRef>
          </c:cat>
          <c:val>
            <c:numRef>
              <c:f>'Fig D1-3 - NMC-Mn'!$B$84:$E$84</c:f>
              <c:numCache/>
            </c:numRef>
          </c:val>
        </c:ser>
        <c:ser>
          <c:idx val="81"/>
          <c:order val="81"/>
          <c:tx>
            <c:strRef>
              <c:f>'Fig D1-3 - NMC-Mn'!$A$85</c:f>
            </c:strRef>
          </c:tx>
          <c:spPr>
            <a:solidFill>
              <a:srgbClr val="FF9933"/>
            </a:solidFill>
            <a:ln cmpd="sng">
              <a:solidFill>
                <a:srgbClr val="000000"/>
              </a:solidFill>
            </a:ln>
          </c:spPr>
          <c:dPt>
            <c:idx val="3"/>
            <c:spPr>
              <a:solidFill>
                <a:srgbClr val="FFFFFF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D1-3 - NMC-Mn'!$B$2:$E$2</c:f>
            </c:strRef>
          </c:cat>
          <c:val>
            <c:numRef>
              <c:f>'Fig D1-3 - NMC-Mn'!$B$85:$E$85</c:f>
              <c:numCache/>
            </c:numRef>
          </c:val>
        </c:ser>
        <c:ser>
          <c:idx val="82"/>
          <c:order val="82"/>
          <c:tx>
            <c:strRef>
              <c:f>'Fig D1-3 - NMC-Mn'!$A$86</c:f>
            </c:strRef>
          </c:tx>
          <c:spPr>
            <a:solidFill>
              <a:srgbClr val="783F04"/>
            </a:solidFill>
            <a:ln cmpd="sng">
              <a:solidFill>
                <a:srgbClr val="000000"/>
              </a:solidFill>
            </a:ln>
          </c:spPr>
          <c:dPt>
            <c:idx val="3"/>
            <c:spPr>
              <a:solidFill>
                <a:srgbClr val="FFFFFF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D1-3 - NMC-Mn'!$B$2:$E$2</c:f>
            </c:strRef>
          </c:cat>
          <c:val>
            <c:numRef>
              <c:f>'Fig D1-3 - NMC-Mn'!$B$86:$E$86</c:f>
              <c:numCache/>
            </c:numRef>
          </c:val>
        </c:ser>
        <c:overlap val="100"/>
        <c:axId val="823486531"/>
        <c:axId val="1323644882"/>
      </c:barChart>
      <c:catAx>
        <c:axId val="8234865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NMC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23644882"/>
      </c:catAx>
      <c:valAx>
        <c:axId val="1323644882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23486531"/>
        <c:majorUnit val="1.0"/>
      </c:valAx>
    </c:plotArea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percentStacked"/>
        <c:ser>
          <c:idx val="0"/>
          <c:order val="0"/>
          <c:tx>
            <c:strRef>
              <c:f>'Fig D1-3 - NMC-Mn'!$AB$3</c:f>
            </c:strRef>
          </c:tx>
          <c:spPr>
            <a:solidFill>
              <a:srgbClr val="E81313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cat>
            <c:strRef>
              <c:f>'Fig D1-3 - NMC-Mn'!$AC$2:$AF$2</c:f>
            </c:strRef>
          </c:cat>
          <c:val>
            <c:numRef>
              <c:f>'Fig D1-3 - NMC-Mn'!$AC$3:$AF$3</c:f>
              <c:numCache/>
            </c:numRef>
          </c:val>
        </c:ser>
        <c:ser>
          <c:idx val="1"/>
          <c:order val="1"/>
          <c:tx>
            <c:strRef>
              <c:f>'Fig D1-3 - NMC-Mn'!$AB$4</c:f>
            </c:strRef>
          </c:tx>
          <c:spPr>
            <a:solidFill>
              <a:srgbClr val="FB9431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2"/>
          </c:dPt>
          <c:cat>
            <c:strRef>
              <c:f>'Fig D1-3 - NMC-Mn'!$AC$2:$AF$2</c:f>
            </c:strRef>
          </c:cat>
          <c:val>
            <c:numRef>
              <c:f>'Fig D1-3 - NMC-Mn'!$AC$4:$AF$4</c:f>
              <c:numCache/>
            </c:numRef>
          </c:val>
        </c:ser>
        <c:ser>
          <c:idx val="2"/>
          <c:order val="2"/>
          <c:tx>
            <c:strRef>
              <c:f>'Fig D1-3 - NMC-Mn'!$AB$5</c:f>
            </c:strRef>
          </c:tx>
          <c:spPr>
            <a:solidFill>
              <a:srgbClr val="6D9EEB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2"/>
          </c:dPt>
          <c:cat>
            <c:strRef>
              <c:f>'Fig D1-3 - NMC-Mn'!$AC$2:$AF$2</c:f>
            </c:strRef>
          </c:cat>
          <c:val>
            <c:numRef>
              <c:f>'Fig D1-3 - NMC-Mn'!$AC$5:$AF$5</c:f>
              <c:numCache/>
            </c:numRef>
          </c:val>
        </c:ser>
        <c:ser>
          <c:idx val="3"/>
          <c:order val="3"/>
          <c:tx>
            <c:strRef>
              <c:f>'Fig D1-3 - NMC-Mn'!$AB$6</c:f>
            </c:strRef>
          </c:tx>
          <c:spPr>
            <a:solidFill>
              <a:srgbClr val="E81313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1"/>
            <c:spPr>
              <a:solidFill>
                <a:srgbClr val="FFFFFF"/>
              </a:solidFill>
              <a:ln cmpd="sng">
                <a:solidFill>
                  <a:srgbClr val="000000">
                    <a:alpha val="100000"/>
                  </a:srgbClr>
                </a:solidFill>
                <a:prstDash val="dash"/>
              </a:ln>
            </c:spPr>
          </c:dPt>
          <c:cat>
            <c:strRef>
              <c:f>'Fig D1-3 - NMC-Mn'!$AC$2:$AF$2</c:f>
            </c:strRef>
          </c:cat>
          <c:val>
            <c:numRef>
              <c:f>'Fig D1-3 - NMC-Mn'!$AC$6:$AF$6</c:f>
              <c:numCache/>
            </c:numRef>
          </c:val>
        </c:ser>
        <c:ser>
          <c:idx val="4"/>
          <c:order val="4"/>
          <c:tx>
            <c:strRef>
              <c:f>'Fig D1-3 - NMC-Mn'!$AB$7</c:f>
            </c:strRef>
          </c:tx>
          <c:spPr>
            <a:solidFill>
              <a:srgbClr val="E81313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1"/>
          </c:dPt>
          <c:cat>
            <c:strRef>
              <c:f>'Fig D1-3 - NMC-Mn'!$AC$2:$AF$2</c:f>
            </c:strRef>
          </c:cat>
          <c:val>
            <c:numRef>
              <c:f>'Fig D1-3 - NMC-Mn'!$AC$7:$AF$7</c:f>
              <c:numCache/>
            </c:numRef>
          </c:val>
        </c:ser>
        <c:ser>
          <c:idx val="5"/>
          <c:order val="5"/>
          <c:tx>
            <c:strRef>
              <c:f>'Fig D1-3 - NMC-Mn'!$AB$8</c:f>
            </c:strRef>
          </c:tx>
          <c:spPr>
            <a:solidFill>
              <a:srgbClr val="FF9933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1"/>
          </c:dPt>
          <c:cat>
            <c:strRef>
              <c:f>'Fig D1-3 - NMC-Mn'!$AC$2:$AF$2</c:f>
            </c:strRef>
          </c:cat>
          <c:val>
            <c:numRef>
              <c:f>'Fig D1-3 - NMC-Mn'!$AC$8:$AF$8</c:f>
              <c:numCache/>
            </c:numRef>
          </c:val>
        </c:ser>
        <c:ser>
          <c:idx val="6"/>
          <c:order val="6"/>
          <c:tx>
            <c:strRef>
              <c:f>'Fig D1-3 - NMC-Mn'!$AB$9</c:f>
            </c:strRef>
          </c:tx>
          <c:spPr>
            <a:solidFill>
              <a:srgbClr val="C0BFFF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0"/>
          </c:dPt>
          <c:dPt>
            <c:idx val="3"/>
          </c:dPt>
          <c:cat>
            <c:strRef>
              <c:f>'Fig D1-3 - NMC-Mn'!$AC$2:$AF$2</c:f>
            </c:strRef>
          </c:cat>
          <c:val>
            <c:numRef>
              <c:f>'Fig D1-3 - NMC-Mn'!$AC$9:$AF$9</c:f>
              <c:numCache/>
            </c:numRef>
          </c:val>
        </c:ser>
        <c:ser>
          <c:idx val="7"/>
          <c:order val="7"/>
          <c:tx>
            <c:strRef>
              <c:f>'Fig D1-3 - NMC-Mn'!$AB$10</c:f>
            </c:strRef>
          </c:tx>
          <c:spPr>
            <a:solidFill>
              <a:srgbClr val="8E7CC3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0"/>
          </c:dPt>
          <c:dPt>
            <c:idx val="3"/>
          </c:dPt>
          <c:cat>
            <c:strRef>
              <c:f>'Fig D1-3 - NMC-Mn'!$AC$2:$AF$2</c:f>
            </c:strRef>
          </c:cat>
          <c:val>
            <c:numRef>
              <c:f>'Fig D1-3 - NMC-Mn'!$AC$10:$AF$10</c:f>
              <c:numCache/>
            </c:numRef>
          </c:val>
        </c:ser>
        <c:ser>
          <c:idx val="8"/>
          <c:order val="8"/>
          <c:tx>
            <c:strRef>
              <c:f>'Fig D1-3 - NMC-Mn'!$AB$11</c:f>
            </c:strRef>
          </c:tx>
          <c:spPr>
            <a:solidFill>
              <a:srgbClr val="666666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0"/>
          </c:dPt>
          <c:dPt>
            <c:idx val="1"/>
          </c:dPt>
          <c:dPt>
            <c:idx val="3"/>
          </c:dPt>
          <c:cat>
            <c:strRef>
              <c:f>'Fig D1-3 - NMC-Mn'!$AC$2:$AF$2</c:f>
            </c:strRef>
          </c:cat>
          <c:val>
            <c:numRef>
              <c:f>'Fig D1-3 - NMC-Mn'!$AC$11:$AF$11</c:f>
              <c:numCache/>
            </c:numRef>
          </c:val>
        </c:ser>
        <c:ser>
          <c:idx val="9"/>
          <c:order val="9"/>
          <c:tx>
            <c:strRef>
              <c:f>'Fig D1-3 - NMC-Mn'!$AB$12</c:f>
            </c:strRef>
          </c:tx>
          <c:spPr>
            <a:solidFill>
              <a:srgbClr val="E81313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0"/>
          </c:dPt>
          <c:dPt>
            <c:idx val="3"/>
          </c:dPt>
          <c:cat>
            <c:strRef>
              <c:f>'Fig D1-3 - NMC-Mn'!$AC$2:$AF$2</c:f>
            </c:strRef>
          </c:cat>
          <c:val>
            <c:numRef>
              <c:f>'Fig D1-3 - NMC-Mn'!$AC$12:$AF$12</c:f>
              <c:numCache/>
            </c:numRef>
          </c:val>
        </c:ser>
        <c:ser>
          <c:idx val="10"/>
          <c:order val="10"/>
          <c:tx>
            <c:strRef>
              <c:f>'Fig D1-3 - NMC-Mn'!$AB$13</c:f>
            </c:strRef>
          </c:tx>
          <c:spPr>
            <a:solidFill>
              <a:srgbClr val="FB9432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0"/>
          </c:dPt>
          <c:dPt>
            <c:idx val="1"/>
          </c:dPt>
          <c:dPt>
            <c:idx val="3"/>
          </c:dPt>
          <c:cat>
            <c:strRef>
              <c:f>'Fig D1-3 - NMC-Mn'!$AC$2:$AF$2</c:f>
            </c:strRef>
          </c:cat>
          <c:val>
            <c:numRef>
              <c:f>'Fig D1-3 - NMC-Mn'!$AC$13:$AF$13</c:f>
              <c:numCache/>
            </c:numRef>
          </c:val>
        </c:ser>
        <c:ser>
          <c:idx val="11"/>
          <c:order val="11"/>
          <c:tx>
            <c:strRef>
              <c:f>'Fig D1-3 - NMC-Mn'!$AB$14</c:f>
            </c:strRef>
          </c:tx>
          <c:spPr>
            <a:solidFill>
              <a:srgbClr val="C0BFFF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0"/>
          </c:dPt>
          <c:dPt>
            <c:idx val="1"/>
          </c:dPt>
          <c:dPt>
            <c:idx val="3"/>
          </c:dPt>
          <c:cat>
            <c:strRef>
              <c:f>'Fig D1-3 - NMC-Mn'!$AC$2:$AF$2</c:f>
            </c:strRef>
          </c:cat>
          <c:val>
            <c:numRef>
              <c:f>'Fig D1-3 - NMC-Mn'!$AC$14:$AF$14</c:f>
              <c:numCache/>
            </c:numRef>
          </c:val>
        </c:ser>
        <c:ser>
          <c:idx val="12"/>
          <c:order val="12"/>
          <c:tx>
            <c:strRef>
              <c:f>'Fig D1-3 - NMC-Mn'!$AB$15</c:f>
            </c:strRef>
          </c:tx>
          <c:spPr>
            <a:solidFill>
              <a:srgbClr val="FF9933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0"/>
          </c:dPt>
          <c:dPt>
            <c:idx val="3"/>
          </c:dPt>
          <c:cat>
            <c:strRef>
              <c:f>'Fig D1-3 - NMC-Mn'!$AC$2:$AF$2</c:f>
            </c:strRef>
          </c:cat>
          <c:val>
            <c:numRef>
              <c:f>'Fig D1-3 - NMC-Mn'!$AC$15:$AF$15</c:f>
              <c:numCache/>
            </c:numRef>
          </c:val>
        </c:ser>
        <c:ser>
          <c:idx val="13"/>
          <c:order val="13"/>
          <c:tx>
            <c:strRef>
              <c:f>'Fig D1-3 - NMC-Mn'!$AB$16</c:f>
            </c:strRef>
          </c:tx>
          <c:spPr>
            <a:solidFill>
              <a:srgbClr val="666666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0"/>
          </c:dPt>
          <c:dPt>
            <c:idx val="1"/>
          </c:dPt>
          <c:dPt>
            <c:idx val="3"/>
          </c:dPt>
          <c:cat>
            <c:strRef>
              <c:f>'Fig D1-3 - NMC-Mn'!$AC$2:$AF$2</c:f>
            </c:strRef>
          </c:cat>
          <c:val>
            <c:numRef>
              <c:f>'Fig D1-3 - NMC-Mn'!$AC$16:$AF$16</c:f>
              <c:numCache/>
            </c:numRef>
          </c:val>
        </c:ser>
        <c:ser>
          <c:idx val="14"/>
          <c:order val="14"/>
          <c:tx>
            <c:strRef>
              <c:f>'Fig D1-3 - NMC-Mn'!$AB$17</c:f>
            </c:strRef>
          </c:tx>
          <c:spPr>
            <a:solidFill>
              <a:srgbClr val="FFFFFF"/>
            </a:solidFill>
            <a:ln cmpd="sng" w="9525">
              <a:solidFill>
                <a:srgbClr val="000000"/>
              </a:solidFill>
              <a:prstDash val="dash"/>
            </a:ln>
          </c:spPr>
          <c:dPt>
            <c:idx val="0"/>
            <c:spPr>
              <a:solidFill>
                <a:srgbClr val="FFFFFF"/>
              </a:solidFill>
              <a:ln cmpd="sng">
                <a:solidFill>
                  <a:srgbClr val="000000">
                    <a:alpha val="100000"/>
                  </a:srgbClr>
                </a:solidFill>
                <a:prstDash val="dash"/>
              </a:ln>
            </c:spPr>
          </c:dPt>
          <c:dPt>
            <c:idx val="3"/>
            <c:spPr>
              <a:solidFill>
                <a:srgbClr val="C81325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D1-3 - NMC-Mn'!$AC$2:$AF$2</c:f>
            </c:strRef>
          </c:cat>
          <c:val>
            <c:numRef>
              <c:f>'Fig D1-3 - NMC-Mn'!$AC$17:$AF$17</c:f>
              <c:numCache/>
            </c:numRef>
          </c:val>
        </c:ser>
        <c:ser>
          <c:idx val="15"/>
          <c:order val="15"/>
          <c:tx>
            <c:strRef>
              <c:f>'Fig D1-3 - NMC-Mn'!$AB$18</c:f>
            </c:strRef>
          </c:tx>
          <c:spPr>
            <a:solidFill>
              <a:srgbClr val="FFFFFF"/>
            </a:solidFill>
            <a:ln cmpd="sng" w="9525">
              <a:solidFill>
                <a:srgbClr val="FFFFFF">
                  <a:alpha val="0"/>
                </a:srgbClr>
              </a:solidFill>
              <a:prstDash val="dash"/>
            </a:ln>
          </c:spPr>
          <c:dPt>
            <c:idx val="0"/>
          </c:dPt>
          <c:dPt>
            <c:idx val="3"/>
            <c:spPr>
              <a:solidFill>
                <a:srgbClr val="C81325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D1-3 - NMC-Mn'!$AC$2:$AF$2</c:f>
            </c:strRef>
          </c:cat>
          <c:val>
            <c:numRef>
              <c:f>'Fig D1-3 - NMC-Mn'!$AC$18:$AF$18</c:f>
              <c:numCache/>
            </c:numRef>
          </c:val>
        </c:ser>
        <c:ser>
          <c:idx val="16"/>
          <c:order val="16"/>
          <c:tx>
            <c:strRef>
              <c:f>'Fig D1-3 - NMC-Mn'!$AB$19</c:f>
            </c:strRef>
          </c:tx>
          <c:spPr>
            <a:solidFill>
              <a:srgbClr val="666666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0"/>
          </c:dPt>
          <c:dPt>
            <c:idx val="3"/>
            <c:spPr>
              <a:solidFill>
                <a:srgbClr val="C81325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D1-3 - NMC-Mn'!$AC$2:$AF$2</c:f>
            </c:strRef>
          </c:cat>
          <c:val>
            <c:numRef>
              <c:f>'Fig D1-3 - NMC-Mn'!$AC$19:$AF$19</c:f>
              <c:numCache/>
            </c:numRef>
          </c:val>
        </c:ser>
        <c:ser>
          <c:idx val="17"/>
          <c:order val="17"/>
          <c:tx>
            <c:strRef>
              <c:f>'Fig D1-3 - NMC-Mn'!$AB$20</c:f>
            </c:strRef>
          </c:tx>
          <c:spPr>
            <a:solidFill>
              <a:srgbClr val="666666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0"/>
          </c:dPt>
          <c:cat>
            <c:strRef>
              <c:f>'Fig D1-3 - NMC-Mn'!$AC$2:$AF$2</c:f>
            </c:strRef>
          </c:cat>
          <c:val>
            <c:numRef>
              <c:f>'Fig D1-3 - NMC-Mn'!$AC$20:$AF$20</c:f>
              <c:numCache/>
            </c:numRef>
          </c:val>
        </c:ser>
        <c:ser>
          <c:idx val="18"/>
          <c:order val="18"/>
          <c:tx>
            <c:strRef>
              <c:f>'Fig D1-3 - NMC-Mn'!$AB$21</c:f>
            </c:strRef>
          </c:tx>
          <c:spPr>
            <a:solidFill>
              <a:srgbClr val="666666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3"/>
            <c:spPr>
              <a:solidFill>
                <a:srgbClr val="FFFFFF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D1-3 - NMC-Mn'!$AC$2:$AF$2</c:f>
            </c:strRef>
          </c:cat>
          <c:val>
            <c:numRef>
              <c:f>'Fig D1-3 - NMC-Mn'!$AC$21:$AF$21</c:f>
              <c:numCache/>
            </c:numRef>
          </c:val>
        </c:ser>
        <c:ser>
          <c:idx val="19"/>
          <c:order val="19"/>
          <c:tx>
            <c:strRef>
              <c:f>'Fig D1-3 - NMC-Mn'!$AB$22</c:f>
            </c:strRef>
          </c:tx>
          <c:spPr>
            <a:solidFill>
              <a:srgbClr val="FFFFFF"/>
            </a:solidFill>
            <a:ln cmpd="sng" w="9525">
              <a:solidFill>
                <a:srgbClr val="000000"/>
              </a:solidFill>
              <a:prstDash val="dash"/>
            </a:ln>
          </c:spPr>
          <c:dPt>
            <c:idx val="0"/>
          </c:dPt>
          <c:dPt>
            <c:idx val="3"/>
            <c:spPr>
              <a:solidFill>
                <a:srgbClr val="C81325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D1-3 - NMC-Mn'!$AC$2:$AF$2</c:f>
            </c:strRef>
          </c:cat>
          <c:val>
            <c:numRef>
              <c:f>'Fig D1-3 - NMC-Mn'!$AC$22:$AF$22</c:f>
              <c:numCache/>
            </c:numRef>
          </c:val>
        </c:ser>
        <c:ser>
          <c:idx val="20"/>
          <c:order val="20"/>
          <c:tx>
            <c:strRef>
              <c:f>'Fig D1-3 - NMC-Mn'!$AB$23</c:f>
            </c:strRef>
          </c:tx>
          <c:spPr>
            <a:solidFill>
              <a:srgbClr val="FFFFFF"/>
            </a:solidFill>
            <a:ln cmpd="sng" w="9525">
              <a:solidFill>
                <a:srgbClr val="000000"/>
              </a:solidFill>
              <a:prstDash val="dash"/>
            </a:ln>
          </c:spPr>
          <c:dPt>
            <c:idx val="0"/>
          </c:dPt>
          <c:dPt>
            <c:idx val="3"/>
            <c:spPr>
              <a:solidFill>
                <a:srgbClr val="C81325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D1-3 - NMC-Mn'!$AC$2:$AF$2</c:f>
            </c:strRef>
          </c:cat>
          <c:val>
            <c:numRef>
              <c:f>'Fig D1-3 - NMC-Mn'!$AC$23:$AF$23</c:f>
              <c:numCache/>
            </c:numRef>
          </c:val>
        </c:ser>
        <c:ser>
          <c:idx val="21"/>
          <c:order val="21"/>
          <c:tx>
            <c:strRef>
              <c:f>'Fig D1-3 - NMC-Mn'!$AB$24</c:f>
            </c:strRef>
          </c:tx>
          <c:spPr>
            <a:solidFill>
              <a:srgbClr val="E81313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0"/>
            <c:spPr>
              <a:solidFill>
                <a:srgbClr val="FFFFFF"/>
              </a:solidFill>
              <a:ln cmpd="sng">
                <a:solidFill>
                  <a:srgbClr val="000000">
                    <a:alpha val="100000"/>
                  </a:srgbClr>
                </a:solidFill>
                <a:prstDash val="dash"/>
              </a:ln>
            </c:spPr>
          </c:dPt>
          <c:dPt>
            <c:idx val="3"/>
            <c:spPr>
              <a:solidFill>
                <a:srgbClr val="FFFFFF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D1-3 - NMC-Mn'!$AC$2:$AF$2</c:f>
            </c:strRef>
          </c:cat>
          <c:val>
            <c:numRef>
              <c:f>'Fig D1-3 - NMC-Mn'!$AC$24:$AF$24</c:f>
              <c:numCache/>
            </c:numRef>
          </c:val>
        </c:ser>
        <c:ser>
          <c:idx val="22"/>
          <c:order val="22"/>
          <c:tx>
            <c:strRef>
              <c:f>'Fig D1-3 - NMC-Mn'!$AB$25</c:f>
            </c:strRef>
          </c:tx>
          <c:spPr>
            <a:solidFill>
              <a:srgbClr val="666666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3"/>
            <c:spPr>
              <a:solidFill>
                <a:srgbClr val="C81325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D1-3 - NMC-Mn'!$AC$2:$AF$2</c:f>
            </c:strRef>
          </c:cat>
          <c:val>
            <c:numRef>
              <c:f>'Fig D1-3 - NMC-Mn'!$AC$25:$AF$25</c:f>
              <c:numCache/>
            </c:numRef>
          </c:val>
        </c:ser>
        <c:ser>
          <c:idx val="23"/>
          <c:order val="23"/>
          <c:tx>
            <c:strRef>
              <c:f>'Fig D1-3 - NMC-Mn'!$AB$26</c:f>
            </c:strRef>
          </c:tx>
          <c:spPr>
            <a:solidFill>
              <a:srgbClr val="666666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0"/>
          </c:dPt>
          <c:dPt>
            <c:idx val="3"/>
            <c:spPr>
              <a:solidFill>
                <a:srgbClr val="C81325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D1-3 - NMC-Mn'!$AC$2:$AF$2</c:f>
            </c:strRef>
          </c:cat>
          <c:val>
            <c:numRef>
              <c:f>'Fig D1-3 - NMC-Mn'!$AC$26:$AF$26</c:f>
              <c:numCache/>
            </c:numRef>
          </c:val>
        </c:ser>
        <c:ser>
          <c:idx val="24"/>
          <c:order val="24"/>
          <c:tx>
            <c:strRef>
              <c:f>'Fig D1-3 - NMC-Mn'!$AB$27</c:f>
            </c:strRef>
          </c:tx>
          <c:spPr>
            <a:solidFill>
              <a:srgbClr val="C81325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0"/>
          </c:dPt>
          <c:cat>
            <c:strRef>
              <c:f>'Fig D1-3 - NMC-Mn'!$AC$2:$AF$2</c:f>
            </c:strRef>
          </c:cat>
          <c:val>
            <c:numRef>
              <c:f>'Fig D1-3 - NMC-Mn'!$AC$27:$AF$27</c:f>
              <c:numCache/>
            </c:numRef>
          </c:val>
        </c:ser>
        <c:ser>
          <c:idx val="25"/>
          <c:order val="25"/>
          <c:tx>
            <c:strRef>
              <c:f>'Fig D1-3 - NMC-Mn'!$AB$28</c:f>
            </c:strRef>
          </c:tx>
          <c:spPr>
            <a:solidFill>
              <a:srgbClr val="FFFFFF"/>
            </a:solidFill>
            <a:ln cmpd="sng" w="9525">
              <a:solidFill>
                <a:srgbClr val="000000"/>
              </a:solidFill>
              <a:prstDash val="dash"/>
            </a:ln>
          </c:spPr>
          <c:dPt>
            <c:idx val="0"/>
          </c:dPt>
          <c:dPt>
            <c:idx val="3"/>
            <c:spPr>
              <a:solidFill>
                <a:srgbClr val="C81325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D1-3 - NMC-Mn'!$AC$2:$AF$2</c:f>
            </c:strRef>
          </c:cat>
          <c:val>
            <c:numRef>
              <c:f>'Fig D1-3 - NMC-Mn'!$AC$28:$AF$28</c:f>
              <c:numCache/>
            </c:numRef>
          </c:val>
        </c:ser>
        <c:overlap val="100"/>
        <c:axId val="1897416286"/>
        <c:axId val="495964134"/>
      </c:barChart>
      <c:catAx>
        <c:axId val="18974162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NMC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95964134"/>
      </c:catAx>
      <c:valAx>
        <c:axId val="495964134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97416286"/>
        <c:majorUnit val="1.0"/>
      </c:valAx>
    </c:plotArea>
    <c:plotVisOnly val="1"/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percentStacked"/>
        <c:ser>
          <c:idx val="0"/>
          <c:order val="0"/>
          <c:tx>
            <c:strRef>
              <c:f>'Fig D1-1 - NMC-Co'!$A$3</c:f>
            </c:strRef>
          </c:tx>
          <c:spPr>
            <a:solidFill>
              <a:srgbClr val="E81313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2"/>
          </c:dPt>
          <c:cat>
            <c:strRef>
              <c:f>'Fig D1-1 - NMC-Co'!$B$2:$E$2</c:f>
            </c:strRef>
          </c:cat>
          <c:val>
            <c:numRef>
              <c:f>'Fig D1-1 - NMC-Co'!$B$3:$E$3</c:f>
              <c:numCache/>
            </c:numRef>
          </c:val>
        </c:ser>
        <c:ser>
          <c:idx val="1"/>
          <c:order val="1"/>
          <c:tx>
            <c:strRef>
              <c:f>'Fig D1-1 - NMC-Co'!$A$4</c:f>
            </c:strRef>
          </c:tx>
          <c:spPr>
            <a:solidFill>
              <a:srgbClr val="FB9432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2"/>
          </c:dPt>
          <c:cat>
            <c:strRef>
              <c:f>'Fig D1-1 - NMC-Co'!$B$2:$E$2</c:f>
            </c:strRef>
          </c:cat>
          <c:val>
            <c:numRef>
              <c:f>'Fig D1-1 - NMC-Co'!$B$4:$E$4</c:f>
              <c:numCache/>
            </c:numRef>
          </c:val>
        </c:ser>
        <c:ser>
          <c:idx val="2"/>
          <c:order val="2"/>
          <c:tx>
            <c:strRef>
              <c:f>'Fig D1-1 - NMC-Co'!$A$5</c:f>
            </c:strRef>
          </c:tx>
          <c:spPr>
            <a:solidFill>
              <a:srgbClr val="6D9EEB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2"/>
          </c:dPt>
          <c:cat>
            <c:strRef>
              <c:f>'Fig D1-1 - NMC-Co'!$B$2:$E$2</c:f>
            </c:strRef>
          </c:cat>
          <c:val>
            <c:numRef>
              <c:f>'Fig D1-1 - NMC-Co'!$B$5:$E$5</c:f>
              <c:numCache/>
            </c:numRef>
          </c:val>
        </c:ser>
        <c:ser>
          <c:idx val="3"/>
          <c:order val="3"/>
          <c:tx>
            <c:strRef>
              <c:f>'Fig D1-1 - NMC-Co'!$A$6</c:f>
            </c:strRef>
          </c:tx>
          <c:spPr>
            <a:solidFill>
              <a:srgbClr val="E81313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cat>
            <c:strRef>
              <c:f>'Fig D1-1 - NMC-Co'!$B$2:$E$2</c:f>
            </c:strRef>
          </c:cat>
          <c:val>
            <c:numRef>
              <c:f>'Fig D1-1 - NMC-Co'!$B$6:$E$6</c:f>
              <c:numCache/>
            </c:numRef>
          </c:val>
        </c:ser>
        <c:ser>
          <c:idx val="4"/>
          <c:order val="4"/>
          <c:tx>
            <c:strRef>
              <c:f>'Fig D1-1 - NMC-Co'!$A$7</c:f>
            </c:strRef>
          </c:tx>
          <c:spPr>
            <a:solidFill>
              <a:srgbClr val="028673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1"/>
          </c:dPt>
          <c:dPt>
            <c:idx val="3"/>
            <c:spPr>
              <a:solidFill>
                <a:srgbClr val="CC01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D1-1 - NMC-Co'!$B$2:$E$2</c:f>
            </c:strRef>
          </c:cat>
          <c:val>
            <c:numRef>
              <c:f>'Fig D1-1 - NMC-Co'!$B$7:$E$7</c:f>
              <c:numCache/>
            </c:numRef>
          </c:val>
        </c:ser>
        <c:ser>
          <c:idx val="5"/>
          <c:order val="5"/>
          <c:tx>
            <c:strRef>
              <c:f>'Fig D1-1 - NMC-Co'!$A$8</c:f>
            </c:strRef>
          </c:tx>
          <c:spPr>
            <a:solidFill>
              <a:srgbClr val="EE84D4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1"/>
          </c:dPt>
          <c:cat>
            <c:strRef>
              <c:f>'Fig D1-1 - NMC-Co'!$B$2:$E$2</c:f>
            </c:strRef>
          </c:cat>
          <c:val>
            <c:numRef>
              <c:f>'Fig D1-1 - NMC-Co'!$B$8:$E$8</c:f>
              <c:numCache/>
            </c:numRef>
          </c:val>
        </c:ser>
        <c:ser>
          <c:idx val="6"/>
          <c:order val="6"/>
          <c:tx>
            <c:strRef>
              <c:f>'Fig D1-1 - NMC-Co'!$A$9</c:f>
            </c:strRef>
          </c:tx>
          <c:spPr>
            <a:solidFill>
              <a:srgbClr val="C8102E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cat>
            <c:strRef>
              <c:f>'Fig D1-1 - NMC-Co'!$B$2:$E$2</c:f>
            </c:strRef>
          </c:cat>
          <c:val>
            <c:numRef>
              <c:f>'Fig D1-1 - NMC-Co'!$B$9:$E$9</c:f>
              <c:numCache/>
            </c:numRef>
          </c:val>
        </c:ser>
        <c:ser>
          <c:idx val="7"/>
          <c:order val="7"/>
          <c:tx>
            <c:strRef>
              <c:f>'Fig D1-1 - NMC-Co'!$A$10</c:f>
            </c:strRef>
          </c:tx>
          <c:spPr>
            <a:solidFill>
              <a:srgbClr val="8AFFFF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1"/>
          </c:dPt>
          <c:cat>
            <c:strRef>
              <c:f>'Fig D1-1 - NMC-Co'!$B$2:$E$2</c:f>
            </c:strRef>
          </c:cat>
          <c:val>
            <c:numRef>
              <c:f>'Fig D1-1 - NMC-Co'!$B$10:$E$10</c:f>
              <c:numCache/>
            </c:numRef>
          </c:val>
        </c:ser>
        <c:ser>
          <c:idx val="8"/>
          <c:order val="8"/>
          <c:tx>
            <c:strRef>
              <c:f>'Fig D1-1 - NMC-Co'!$A$11</c:f>
            </c:strRef>
          </c:tx>
          <c:spPr>
            <a:solidFill>
              <a:srgbClr val="361C75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1"/>
          </c:dPt>
          <c:cat>
            <c:strRef>
              <c:f>'Fig D1-1 - NMC-Co'!$B$2:$E$2</c:f>
            </c:strRef>
          </c:cat>
          <c:val>
            <c:numRef>
              <c:f>'Fig D1-1 - NMC-Co'!$B$11:$E$11</c:f>
              <c:numCache/>
            </c:numRef>
          </c:val>
        </c:ser>
        <c:ser>
          <c:idx val="9"/>
          <c:order val="9"/>
          <c:tx>
            <c:strRef>
              <c:f>'Fig D1-1 - NMC-Co'!$A$12</c:f>
            </c:strRef>
          </c:tx>
          <c:spPr>
            <a:solidFill>
              <a:srgbClr val="F2D2BD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cat>
            <c:strRef>
              <c:f>'Fig D1-1 - NMC-Co'!$B$2:$E$2</c:f>
            </c:strRef>
          </c:cat>
          <c:val>
            <c:numRef>
              <c:f>'Fig D1-1 - NMC-Co'!$B$12:$E$12</c:f>
              <c:numCache/>
            </c:numRef>
          </c:val>
        </c:ser>
        <c:ser>
          <c:idx val="10"/>
          <c:order val="10"/>
          <c:tx>
            <c:strRef>
              <c:f>'Fig D1-1 - NMC-Co'!$A$13</c:f>
            </c:strRef>
          </c:tx>
          <c:spPr>
            <a:solidFill>
              <a:srgbClr val="C1272D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1"/>
          </c:dPt>
          <c:cat>
            <c:strRef>
              <c:f>'Fig D1-1 - NMC-Co'!$B$2:$E$2</c:f>
            </c:strRef>
          </c:cat>
          <c:val>
            <c:numRef>
              <c:f>'Fig D1-1 - NMC-Co'!$B$13:$E$13</c:f>
              <c:numCache/>
            </c:numRef>
          </c:val>
        </c:ser>
        <c:ser>
          <c:idx val="11"/>
          <c:order val="11"/>
          <c:tx>
            <c:strRef>
              <c:f>'Fig D1-1 - NMC-Co'!$A$14</c:f>
            </c:strRef>
          </c:tx>
          <c:spPr>
            <a:solidFill>
              <a:srgbClr val="783F04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1"/>
          </c:dPt>
          <c:cat>
            <c:strRef>
              <c:f>'Fig D1-1 - NMC-Co'!$B$2:$E$2</c:f>
            </c:strRef>
          </c:cat>
          <c:val>
            <c:numRef>
              <c:f>'Fig D1-1 - NMC-Co'!$B$14:$E$14</c:f>
              <c:numCache/>
            </c:numRef>
          </c:val>
        </c:ser>
        <c:ser>
          <c:idx val="12"/>
          <c:order val="12"/>
          <c:tx>
            <c:strRef>
              <c:f>'Fig D1-1 - NMC-Co'!$A$15</c:f>
            </c:strRef>
          </c:tx>
          <c:spPr>
            <a:solidFill>
              <a:srgbClr val="FFC0CB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1"/>
          </c:dPt>
          <c:cat>
            <c:strRef>
              <c:f>'Fig D1-1 - NMC-Co'!$B$2:$E$2</c:f>
            </c:strRef>
          </c:cat>
          <c:val>
            <c:numRef>
              <c:f>'Fig D1-1 - NMC-Co'!$B$15:$E$15</c:f>
              <c:numCache/>
            </c:numRef>
          </c:val>
        </c:ser>
        <c:ser>
          <c:idx val="13"/>
          <c:order val="13"/>
          <c:tx>
            <c:strRef>
              <c:f>'Fig D1-1 - NMC-Co'!$A$16</c:f>
            </c:strRef>
          </c:tx>
          <c:spPr>
            <a:solidFill>
              <a:srgbClr val="E81313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cat>
            <c:strRef>
              <c:f>'Fig D1-1 - NMC-Co'!$B$2:$E$2</c:f>
            </c:strRef>
          </c:cat>
          <c:val>
            <c:numRef>
              <c:f>'Fig D1-1 - NMC-Co'!$B$16:$E$16</c:f>
              <c:numCache/>
            </c:numRef>
          </c:val>
        </c:ser>
        <c:ser>
          <c:idx val="14"/>
          <c:order val="14"/>
          <c:tx>
            <c:strRef>
              <c:f>'Fig D1-1 - NMC-Co'!$A$17</c:f>
            </c:strRef>
          </c:tx>
          <c:spPr>
            <a:solidFill>
              <a:srgbClr val="FB9432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0"/>
          </c:dPt>
          <c:dPt>
            <c:idx val="3"/>
            <c:spPr>
              <a:solidFill>
                <a:srgbClr val="CC01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D1-1 - NMC-Co'!$B$2:$E$2</c:f>
            </c:strRef>
          </c:cat>
          <c:val>
            <c:numRef>
              <c:f>'Fig D1-1 - NMC-Co'!$B$17:$E$17</c:f>
              <c:numCache/>
            </c:numRef>
          </c:val>
        </c:ser>
        <c:ser>
          <c:idx val="15"/>
          <c:order val="15"/>
          <c:tx>
            <c:strRef>
              <c:f>'Fig D1-1 - NMC-Co'!$A$18</c:f>
            </c:strRef>
          </c:tx>
          <c:spPr>
            <a:solidFill>
              <a:srgbClr val="EE84D4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0"/>
          </c:dPt>
          <c:dPt>
            <c:idx val="3"/>
            <c:spPr>
              <a:solidFill>
                <a:srgbClr val="CC00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D1-1 - NMC-Co'!$B$2:$E$2</c:f>
            </c:strRef>
          </c:cat>
          <c:val>
            <c:numRef>
              <c:f>'Fig D1-1 - NMC-Co'!$B$18:$E$18</c:f>
              <c:numCache/>
            </c:numRef>
          </c:val>
        </c:ser>
        <c:ser>
          <c:idx val="16"/>
          <c:order val="16"/>
          <c:tx>
            <c:strRef>
              <c:f>'Fig D1-1 - NMC-Co'!$A$19</c:f>
            </c:strRef>
          </c:tx>
          <c:spPr>
            <a:solidFill>
              <a:srgbClr val="C8102E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0"/>
          </c:dPt>
          <c:dPt>
            <c:idx val="3"/>
            <c:spPr>
              <a:solidFill>
                <a:srgbClr val="CC00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D1-1 - NMC-Co'!$B$2:$E$2</c:f>
            </c:strRef>
          </c:cat>
          <c:val>
            <c:numRef>
              <c:f>'Fig D1-1 - NMC-Co'!$B$19:$E$19</c:f>
              <c:numCache/>
            </c:numRef>
          </c:val>
        </c:ser>
        <c:ser>
          <c:idx val="17"/>
          <c:order val="17"/>
          <c:tx>
            <c:strRef>
              <c:f>'Fig D1-1 - NMC-Co'!$A$20</c:f>
            </c:strRef>
          </c:tx>
          <c:spPr>
            <a:solidFill>
              <a:srgbClr val="8AFFFF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0"/>
          </c:dPt>
          <c:dPt>
            <c:idx val="3"/>
            <c:spPr>
              <a:solidFill>
                <a:srgbClr val="CC00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D1-1 - NMC-Co'!$B$2:$E$2</c:f>
            </c:strRef>
          </c:cat>
          <c:val>
            <c:numRef>
              <c:f>'Fig D1-1 - NMC-Co'!$B$20:$E$20</c:f>
              <c:numCache/>
            </c:numRef>
          </c:val>
        </c:ser>
        <c:ser>
          <c:idx val="18"/>
          <c:order val="18"/>
          <c:tx>
            <c:strRef>
              <c:f>'Fig D1-1 - NMC-Co'!$A$21</c:f>
            </c:strRef>
          </c:tx>
          <c:spPr>
            <a:solidFill>
              <a:srgbClr val="361C75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3"/>
            <c:spPr>
              <a:solidFill>
                <a:srgbClr val="CC00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D1-1 - NMC-Co'!$B$2:$E$2</c:f>
            </c:strRef>
          </c:cat>
          <c:val>
            <c:numRef>
              <c:f>'Fig D1-1 - NMC-Co'!$B$21:$E$21</c:f>
              <c:numCache/>
            </c:numRef>
          </c:val>
        </c:ser>
        <c:ser>
          <c:idx val="19"/>
          <c:order val="19"/>
          <c:tx>
            <c:strRef>
              <c:f>'Fig D1-1 - NMC-Co'!$A$22</c:f>
            </c:strRef>
          </c:tx>
          <c:spPr>
            <a:solidFill>
              <a:srgbClr val="FF9933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3"/>
            <c:spPr>
              <a:solidFill>
                <a:srgbClr val="CC01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D1-1 - NMC-Co'!$B$2:$E$2</c:f>
            </c:strRef>
          </c:cat>
          <c:val>
            <c:numRef>
              <c:f>'Fig D1-1 - NMC-Co'!$B$22:$E$22</c:f>
              <c:numCache/>
            </c:numRef>
          </c:val>
        </c:ser>
        <c:ser>
          <c:idx val="20"/>
          <c:order val="20"/>
          <c:tx>
            <c:strRef>
              <c:f>'Fig D1-1 - NMC-Co'!$A$23</c:f>
            </c:strRef>
          </c:tx>
          <c:spPr>
            <a:solidFill>
              <a:srgbClr val="F2D2BD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0"/>
          </c:dPt>
          <c:dPt>
            <c:idx val="3"/>
            <c:spPr>
              <a:solidFill>
                <a:srgbClr val="CC01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D1-1 - NMC-Co'!$B$2:$E$2</c:f>
            </c:strRef>
          </c:cat>
          <c:val>
            <c:numRef>
              <c:f>'Fig D1-1 - NMC-Co'!$B$23:$E$23</c:f>
              <c:numCache/>
            </c:numRef>
          </c:val>
        </c:ser>
        <c:ser>
          <c:idx val="21"/>
          <c:order val="21"/>
          <c:tx>
            <c:strRef>
              <c:f>'Fig D1-1 - NMC-Co'!$A$24</c:f>
            </c:strRef>
          </c:tx>
          <c:spPr>
            <a:solidFill>
              <a:srgbClr val="C1272D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1"/>
          </c:dPt>
          <c:dPt>
            <c:idx val="3"/>
            <c:spPr>
              <a:solidFill>
                <a:srgbClr val="CC01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D1-1 - NMC-Co'!$B$2:$E$2</c:f>
            </c:strRef>
          </c:cat>
          <c:val>
            <c:numRef>
              <c:f>'Fig D1-1 - NMC-Co'!$B$24:$E$24</c:f>
              <c:numCache/>
            </c:numRef>
          </c:val>
        </c:ser>
        <c:ser>
          <c:idx val="22"/>
          <c:order val="22"/>
          <c:tx>
            <c:strRef>
              <c:f>'Fig D1-1 - NMC-Co'!$A$25</c:f>
            </c:strRef>
          </c:tx>
          <c:spPr>
            <a:solidFill>
              <a:srgbClr val="3D85C6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3"/>
            <c:spPr>
              <a:solidFill>
                <a:srgbClr val="CC01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D1-1 - NMC-Co'!$B$2:$E$2</c:f>
            </c:strRef>
          </c:cat>
          <c:val>
            <c:numRef>
              <c:f>'Fig D1-1 - NMC-Co'!$B$25:$E$25</c:f>
              <c:numCache/>
            </c:numRef>
          </c:val>
        </c:ser>
        <c:ser>
          <c:idx val="23"/>
          <c:order val="23"/>
          <c:tx>
            <c:strRef>
              <c:f>'Fig D1-1 - NMC-Co'!$A$26</c:f>
            </c:strRef>
          </c:tx>
          <c:spPr>
            <a:solidFill>
              <a:srgbClr val="783F04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0"/>
          </c:dPt>
          <c:dPt>
            <c:idx val="3"/>
            <c:spPr>
              <a:solidFill>
                <a:srgbClr val="CC01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D1-1 - NMC-Co'!$B$2:$E$2</c:f>
            </c:strRef>
          </c:cat>
          <c:val>
            <c:numRef>
              <c:f>'Fig D1-1 - NMC-Co'!$B$26:$E$26</c:f>
              <c:numCache/>
            </c:numRef>
          </c:val>
        </c:ser>
        <c:ser>
          <c:idx val="24"/>
          <c:order val="24"/>
          <c:tx>
            <c:strRef>
              <c:f>'Fig D1-1 - NMC-Co'!$A$27</c:f>
            </c:strRef>
          </c:tx>
          <c:spPr>
            <a:solidFill>
              <a:srgbClr val="FFC0CB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0"/>
          </c:dPt>
          <c:dPt>
            <c:idx val="3"/>
            <c:spPr>
              <a:solidFill>
                <a:srgbClr val="CC00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D1-1 - NMC-Co'!$B$2:$E$2</c:f>
            </c:strRef>
          </c:cat>
          <c:val>
            <c:numRef>
              <c:f>'Fig D1-1 - NMC-Co'!$B$27:$E$27</c:f>
              <c:numCache/>
            </c:numRef>
          </c:val>
        </c:ser>
        <c:ser>
          <c:idx val="25"/>
          <c:order val="25"/>
          <c:tx>
            <c:strRef>
              <c:f>'Fig D1-1 - NMC-Co'!$A$28</c:f>
            </c:strRef>
          </c:tx>
          <c:spPr>
            <a:solidFill>
              <a:srgbClr val="E81313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1"/>
          </c:dPt>
          <c:dPt>
            <c:idx val="3"/>
            <c:spPr>
              <a:solidFill>
                <a:srgbClr val="CC00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D1-1 - NMC-Co'!$B$2:$E$2</c:f>
            </c:strRef>
          </c:cat>
          <c:val>
            <c:numRef>
              <c:f>'Fig D1-1 - NMC-Co'!$B$28:$E$28</c:f>
              <c:numCache/>
            </c:numRef>
          </c:val>
        </c:ser>
        <c:ser>
          <c:idx val="26"/>
          <c:order val="26"/>
          <c:tx>
            <c:strRef>
              <c:f>'Fig D1-1 - NMC-Co'!$A$29</c:f>
            </c:strRef>
          </c:tx>
          <c:spPr>
            <a:solidFill>
              <a:srgbClr val="FB9432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0"/>
          </c:dPt>
          <c:dPt>
            <c:idx val="3"/>
            <c:spPr>
              <a:solidFill>
                <a:srgbClr val="CC01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D1-1 - NMC-Co'!$B$2:$E$2</c:f>
            </c:strRef>
          </c:cat>
          <c:val>
            <c:numRef>
              <c:f>'Fig D1-1 - NMC-Co'!$B$29:$E$29</c:f>
              <c:numCache/>
            </c:numRef>
          </c:val>
        </c:ser>
        <c:ser>
          <c:idx val="27"/>
          <c:order val="27"/>
          <c:tx>
            <c:strRef>
              <c:f>'Fig D1-1 - NMC-Co'!$A$30</c:f>
            </c:strRef>
          </c:tx>
          <c:spPr>
            <a:solidFill>
              <a:srgbClr val="028573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3"/>
            <c:spPr>
              <a:solidFill>
                <a:srgbClr val="CC01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D1-1 - NMC-Co'!$B$2:$E$2</c:f>
            </c:strRef>
          </c:cat>
          <c:val>
            <c:numRef>
              <c:f>'Fig D1-1 - NMC-Co'!$B$30:$E$30</c:f>
              <c:numCache/>
            </c:numRef>
          </c:val>
        </c:ser>
        <c:ser>
          <c:idx val="28"/>
          <c:order val="28"/>
          <c:tx>
            <c:strRef>
              <c:f>'Fig D1-1 - NMC-Co'!$A$31</c:f>
            </c:strRef>
          </c:tx>
          <c:spPr>
            <a:solidFill>
              <a:srgbClr val="EE84D4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3"/>
            <c:spPr>
              <a:solidFill>
                <a:srgbClr val="CC01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D1-1 - NMC-Co'!$B$2:$E$2</c:f>
            </c:strRef>
          </c:cat>
          <c:val>
            <c:numRef>
              <c:f>'Fig D1-1 - NMC-Co'!$B$31:$E$31</c:f>
              <c:numCache/>
            </c:numRef>
          </c:val>
        </c:ser>
        <c:ser>
          <c:idx val="29"/>
          <c:order val="29"/>
          <c:tx>
            <c:strRef>
              <c:f>'Fig D1-1 - NMC-Co'!$A$32</c:f>
            </c:strRef>
          </c:tx>
          <c:spPr>
            <a:solidFill>
              <a:srgbClr val="C8102E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0"/>
          </c:dPt>
          <c:dPt>
            <c:idx val="3"/>
            <c:spPr>
              <a:solidFill>
                <a:srgbClr val="CC01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D1-1 - NMC-Co'!$B$2:$E$2</c:f>
            </c:strRef>
          </c:cat>
          <c:val>
            <c:numRef>
              <c:f>'Fig D1-1 - NMC-Co'!$B$32:$E$32</c:f>
              <c:numCache/>
            </c:numRef>
          </c:val>
        </c:ser>
        <c:ser>
          <c:idx val="30"/>
          <c:order val="30"/>
          <c:tx>
            <c:strRef>
              <c:f>'Fig D1-1 - NMC-Co'!$A$33</c:f>
            </c:strRef>
          </c:tx>
          <c:spPr>
            <a:solidFill>
              <a:srgbClr val="8AFFFF"/>
            </a:solidFill>
            <a:ln cmpd="sng" w="9525">
              <a:solidFill>
                <a:srgbClr val="000000"/>
              </a:solidFill>
              <a:prstDash val="solid"/>
            </a:ln>
          </c:spPr>
          <c:dPt>
            <c:idx val="3"/>
            <c:spPr>
              <a:solidFill>
                <a:srgbClr val="CC01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D1-1 - NMC-Co'!$B$2:$E$2</c:f>
            </c:strRef>
          </c:cat>
          <c:val>
            <c:numRef>
              <c:f>'Fig D1-1 - NMC-Co'!$B$33:$E$33</c:f>
              <c:numCache/>
            </c:numRef>
          </c:val>
        </c:ser>
        <c:ser>
          <c:idx val="31"/>
          <c:order val="31"/>
          <c:tx>
            <c:strRef>
              <c:f>'Fig D1-1 - NMC-Co'!$A$34</c:f>
            </c:strRef>
          </c:tx>
          <c:spPr>
            <a:solidFill>
              <a:srgbClr val="361C75"/>
            </a:solidFill>
            <a:ln cmpd="sng" w="9525">
              <a:solidFill>
                <a:srgbClr val="000000"/>
              </a:solidFill>
              <a:prstDash val="solid"/>
            </a:ln>
          </c:spPr>
          <c:dPt>
            <c:idx val="3"/>
            <c:spPr>
              <a:solidFill>
                <a:srgbClr val="CC01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D1-1 - NMC-Co'!$B$2:$E$2</c:f>
            </c:strRef>
          </c:cat>
          <c:val>
            <c:numRef>
              <c:f>'Fig D1-1 - NMC-Co'!$B$34:$E$34</c:f>
              <c:numCache/>
            </c:numRef>
          </c:val>
        </c:ser>
        <c:ser>
          <c:idx val="32"/>
          <c:order val="32"/>
          <c:tx>
            <c:strRef>
              <c:f>'Fig D1-1 - NMC-Co'!$A$35</c:f>
            </c:strRef>
          </c:tx>
          <c:spPr>
            <a:solidFill>
              <a:srgbClr val="FF9933"/>
            </a:solidFill>
            <a:ln cmpd="sng" w="9525">
              <a:solidFill>
                <a:srgbClr val="000000"/>
              </a:solidFill>
              <a:prstDash val="solid"/>
            </a:ln>
          </c:spPr>
          <c:dPt>
            <c:idx val="1"/>
          </c:dPt>
          <c:dPt>
            <c:idx val="3"/>
          </c:dPt>
          <c:cat>
            <c:strRef>
              <c:f>'Fig D1-1 - NMC-Co'!$B$2:$E$2</c:f>
            </c:strRef>
          </c:cat>
          <c:val>
            <c:numRef>
              <c:f>'Fig D1-1 - NMC-Co'!$B$35:$E$35</c:f>
              <c:numCache/>
            </c:numRef>
          </c:val>
        </c:ser>
        <c:ser>
          <c:idx val="33"/>
          <c:order val="33"/>
          <c:tx>
            <c:strRef>
              <c:f>'Fig D1-1 - NMC-Co'!$A$36</c:f>
            </c:strRef>
          </c:tx>
          <c:spPr>
            <a:solidFill>
              <a:srgbClr val="C1272D"/>
            </a:solidFill>
            <a:ln cmpd="sng" w="9525">
              <a:solidFill>
                <a:srgbClr val="000000"/>
              </a:solidFill>
              <a:prstDash val="solid"/>
            </a:ln>
          </c:spPr>
          <c:dPt>
            <c:idx val="3"/>
            <c:spPr>
              <a:solidFill>
                <a:srgbClr val="CC01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D1-1 - NMC-Co'!$B$2:$E$2</c:f>
            </c:strRef>
          </c:cat>
          <c:val>
            <c:numRef>
              <c:f>'Fig D1-1 - NMC-Co'!$B$36:$E$36</c:f>
              <c:numCache/>
            </c:numRef>
          </c:val>
        </c:ser>
        <c:ser>
          <c:idx val="34"/>
          <c:order val="34"/>
          <c:tx>
            <c:strRef>
              <c:f>'Fig D1-1 - NMC-Co'!$A$37</c:f>
            </c:strRef>
          </c:tx>
          <c:spPr>
            <a:solidFill>
              <a:srgbClr val="3D85C6"/>
            </a:solidFill>
            <a:ln cmpd="sng" w="9525">
              <a:solidFill>
                <a:srgbClr val="000000"/>
              </a:solidFill>
              <a:prstDash val="solid"/>
            </a:ln>
          </c:spPr>
          <c:dPt>
            <c:idx val="0"/>
          </c:dPt>
          <c:dPt>
            <c:idx val="1"/>
          </c:dPt>
          <c:dPt>
            <c:idx val="3"/>
            <c:spPr>
              <a:solidFill>
                <a:srgbClr val="CC01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D1-1 - NMC-Co'!$B$2:$E$2</c:f>
            </c:strRef>
          </c:cat>
          <c:val>
            <c:numRef>
              <c:f>'Fig D1-1 - NMC-Co'!$B$37:$E$37</c:f>
              <c:numCache/>
            </c:numRef>
          </c:val>
        </c:ser>
        <c:ser>
          <c:idx val="35"/>
          <c:order val="35"/>
          <c:tx>
            <c:strRef>
              <c:f>'Fig D1-1 - NMC-Co'!$A$38</c:f>
            </c:strRef>
          </c:tx>
          <c:spPr>
            <a:solidFill>
              <a:srgbClr val="783F04"/>
            </a:solidFill>
            <a:ln cmpd="sng">
              <a:solidFill>
                <a:srgbClr val="000000"/>
              </a:solidFill>
            </a:ln>
          </c:spPr>
          <c:dPt>
            <c:idx val="3"/>
            <c:spPr>
              <a:solidFill>
                <a:srgbClr val="CC01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D1-1 - NMC-Co'!$B$2:$E$2</c:f>
            </c:strRef>
          </c:cat>
          <c:val>
            <c:numRef>
              <c:f>'Fig D1-1 - NMC-Co'!$B$38:$E$38</c:f>
              <c:numCache/>
            </c:numRef>
          </c:val>
        </c:ser>
        <c:ser>
          <c:idx val="36"/>
          <c:order val="36"/>
          <c:tx>
            <c:strRef>
              <c:f>'Fig D1-1 - NMC-Co'!$A$39</c:f>
            </c:strRef>
          </c:tx>
          <c:spPr>
            <a:solidFill>
              <a:srgbClr val="FFC0CB"/>
            </a:solidFill>
            <a:ln cmpd="sng">
              <a:solidFill>
                <a:srgbClr val="000000"/>
              </a:solidFill>
            </a:ln>
          </c:spPr>
          <c:dPt>
            <c:idx val="3"/>
            <c:spPr>
              <a:solidFill>
                <a:srgbClr val="CC01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D1-1 - NMC-Co'!$B$2:$E$2</c:f>
            </c:strRef>
          </c:cat>
          <c:val>
            <c:numRef>
              <c:f>'Fig D1-1 - NMC-Co'!$B$39:$E$39</c:f>
              <c:numCache/>
            </c:numRef>
          </c:val>
        </c:ser>
        <c:ser>
          <c:idx val="37"/>
          <c:order val="37"/>
          <c:tx>
            <c:strRef>
              <c:f>'Fig D1-1 - NMC-Co'!$A$40</c:f>
            </c:strRef>
          </c:tx>
          <c:spPr>
            <a:solidFill>
              <a:srgbClr val="E81313"/>
            </a:solidFill>
            <a:ln cmpd="sng">
              <a:solidFill>
                <a:srgbClr val="000000"/>
              </a:solidFill>
            </a:ln>
          </c:spPr>
          <c:dPt>
            <c:idx val="3"/>
            <c:spPr>
              <a:solidFill>
                <a:srgbClr val="CC01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D1-1 - NMC-Co'!$B$2:$E$2</c:f>
            </c:strRef>
          </c:cat>
          <c:val>
            <c:numRef>
              <c:f>'Fig D1-1 - NMC-Co'!$B$40:$E$40</c:f>
              <c:numCache/>
            </c:numRef>
          </c:val>
        </c:ser>
        <c:ser>
          <c:idx val="38"/>
          <c:order val="38"/>
          <c:tx>
            <c:strRef>
              <c:f>'Fig D1-1 - NMC-Co'!$A$41</c:f>
            </c:strRef>
          </c:tx>
          <c:spPr>
            <a:solidFill>
              <a:srgbClr val="028573"/>
            </a:solidFill>
            <a:ln cmpd="sng">
              <a:solidFill>
                <a:srgbClr val="000000"/>
              </a:solidFill>
            </a:ln>
          </c:spPr>
          <c:dPt>
            <c:idx val="3"/>
            <c:spPr>
              <a:solidFill>
                <a:srgbClr val="CC01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D1-1 - NMC-Co'!$B$2:$E$2</c:f>
            </c:strRef>
          </c:cat>
          <c:val>
            <c:numRef>
              <c:f>'Fig D1-1 - NMC-Co'!$B$41:$E$41</c:f>
              <c:numCache/>
            </c:numRef>
          </c:val>
        </c:ser>
        <c:ser>
          <c:idx val="39"/>
          <c:order val="39"/>
          <c:tx>
            <c:strRef>
              <c:f>'Fig D1-1 - NMC-Co'!$A$42</c:f>
            </c:strRef>
          </c:tx>
          <c:spPr>
            <a:solidFill>
              <a:srgbClr val="028573"/>
            </a:solidFill>
            <a:ln cmpd="sng">
              <a:solidFill>
                <a:srgbClr val="000000"/>
              </a:solidFill>
            </a:ln>
          </c:spPr>
          <c:dPt>
            <c:idx val="3"/>
            <c:spPr>
              <a:solidFill>
                <a:srgbClr val="CC01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D1-1 - NMC-Co'!$B$2:$E$2</c:f>
            </c:strRef>
          </c:cat>
          <c:val>
            <c:numRef>
              <c:f>'Fig D1-1 - NMC-Co'!$B$42:$E$42</c:f>
              <c:numCache/>
            </c:numRef>
          </c:val>
        </c:ser>
        <c:ser>
          <c:idx val="40"/>
          <c:order val="40"/>
          <c:tx>
            <c:strRef>
              <c:f>'Fig D1-1 - NMC-Co'!$A$44</c:f>
            </c:strRef>
          </c:tx>
          <c:spPr>
            <a:solidFill>
              <a:srgbClr val="C8102E"/>
            </a:solidFill>
            <a:ln cmpd="sng">
              <a:solidFill>
                <a:srgbClr val="000000"/>
              </a:solidFill>
            </a:ln>
          </c:spPr>
          <c:dPt>
            <c:idx val="3"/>
            <c:spPr>
              <a:solidFill>
                <a:srgbClr val="CC01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D1-1 - NMC-Co'!$B$2:$E$2</c:f>
            </c:strRef>
          </c:cat>
          <c:val>
            <c:numRef>
              <c:f>'Fig D1-1 - NMC-Co'!$B$44:$E$44</c:f>
              <c:numCache/>
            </c:numRef>
          </c:val>
        </c:ser>
        <c:ser>
          <c:idx val="41"/>
          <c:order val="41"/>
          <c:tx>
            <c:strRef>
              <c:f>'Fig D1-1 - NMC-Co'!$A$45</c:f>
            </c:strRef>
          </c:tx>
          <c:spPr>
            <a:solidFill>
              <a:srgbClr val="8AFFFF"/>
            </a:solidFill>
            <a:ln cmpd="sng">
              <a:solidFill>
                <a:srgbClr val="000000"/>
              </a:solidFill>
            </a:ln>
          </c:spPr>
          <c:dPt>
            <c:idx val="3"/>
            <c:spPr>
              <a:solidFill>
                <a:srgbClr val="CC01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D1-1 - NMC-Co'!$B$2:$E$2</c:f>
            </c:strRef>
          </c:cat>
          <c:val>
            <c:numRef>
              <c:f>'Fig D1-1 - NMC-Co'!$B$45:$E$45</c:f>
              <c:numCache/>
            </c:numRef>
          </c:val>
        </c:ser>
        <c:ser>
          <c:idx val="42"/>
          <c:order val="42"/>
          <c:tx>
            <c:strRef>
              <c:f>'Fig D1-1 - NMC-Co'!$A$46</c:f>
            </c:strRef>
          </c:tx>
          <c:spPr>
            <a:solidFill>
              <a:srgbClr val="361C75"/>
            </a:solidFill>
            <a:ln cmpd="sng">
              <a:solidFill>
                <a:srgbClr val="000000"/>
              </a:solidFill>
            </a:ln>
          </c:spPr>
          <c:dPt>
            <c:idx val="3"/>
            <c:spPr>
              <a:solidFill>
                <a:srgbClr val="CC01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D1-1 - NMC-Co'!$B$2:$E$2</c:f>
            </c:strRef>
          </c:cat>
          <c:val>
            <c:numRef>
              <c:f>'Fig D1-1 - NMC-Co'!$B$46:$E$46</c:f>
              <c:numCache/>
            </c:numRef>
          </c:val>
        </c:ser>
        <c:ser>
          <c:idx val="43"/>
          <c:order val="43"/>
          <c:tx>
            <c:strRef>
              <c:f>'Fig D1-1 - NMC-Co'!$A$47</c:f>
            </c:strRef>
          </c:tx>
          <c:spPr>
            <a:solidFill>
              <a:srgbClr val="F2D2BD"/>
            </a:solidFill>
            <a:ln cmpd="sng">
              <a:solidFill>
                <a:srgbClr val="000000"/>
              </a:solidFill>
            </a:ln>
          </c:spPr>
          <c:dPt>
            <c:idx val="3"/>
            <c:spPr>
              <a:solidFill>
                <a:srgbClr val="CC01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D1-1 - NMC-Co'!$B$2:$E$2</c:f>
            </c:strRef>
          </c:cat>
          <c:val>
            <c:numRef>
              <c:f>'Fig D1-1 - NMC-Co'!$B$47:$E$47</c:f>
              <c:numCache/>
            </c:numRef>
          </c:val>
        </c:ser>
        <c:ser>
          <c:idx val="44"/>
          <c:order val="44"/>
          <c:tx>
            <c:strRef>
              <c:f>'Fig D1-1 - NMC-Co'!$A$48</c:f>
            </c:strRef>
          </c:tx>
          <c:spPr>
            <a:solidFill>
              <a:srgbClr val="028573"/>
            </a:solidFill>
            <a:ln cmpd="sng">
              <a:solidFill>
                <a:srgbClr val="000000"/>
              </a:solidFill>
            </a:ln>
          </c:spPr>
          <c:dPt>
            <c:idx val="3"/>
            <c:spPr>
              <a:solidFill>
                <a:srgbClr val="CC01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D1-1 - NMC-Co'!$B$2:$E$2</c:f>
            </c:strRef>
          </c:cat>
          <c:val>
            <c:numRef>
              <c:f>'Fig D1-1 - NMC-Co'!$B$48:$E$48</c:f>
              <c:numCache/>
            </c:numRef>
          </c:val>
        </c:ser>
        <c:ser>
          <c:idx val="45"/>
          <c:order val="45"/>
          <c:tx>
            <c:strRef>
              <c:f>'Fig D1-1 - NMC-Co'!$A$49</c:f>
            </c:strRef>
          </c:tx>
          <c:spPr>
            <a:solidFill>
              <a:srgbClr val="C1272D"/>
            </a:solidFill>
            <a:ln cmpd="sng">
              <a:solidFill>
                <a:srgbClr val="000000"/>
              </a:solidFill>
            </a:ln>
          </c:spPr>
          <c:dPt>
            <c:idx val="3"/>
            <c:spPr>
              <a:solidFill>
                <a:srgbClr val="FFFFFF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D1-1 - NMC-Co'!$B$2:$E$2</c:f>
            </c:strRef>
          </c:cat>
          <c:val>
            <c:numRef>
              <c:f>'Fig D1-1 - NMC-Co'!$B$49:$E$49</c:f>
              <c:numCache/>
            </c:numRef>
          </c:val>
        </c:ser>
        <c:ser>
          <c:idx val="46"/>
          <c:order val="46"/>
          <c:tx>
            <c:strRef>
              <c:f>'Fig D1-1 - NMC-Co'!$A$50</c:f>
            </c:strRef>
          </c:tx>
          <c:spPr>
            <a:solidFill>
              <a:srgbClr val="783F04"/>
            </a:solidFill>
            <a:ln cmpd="sng">
              <a:solidFill>
                <a:srgbClr val="000000"/>
              </a:solidFill>
            </a:ln>
          </c:spPr>
          <c:dPt>
            <c:idx val="3"/>
            <c:spPr>
              <a:solidFill>
                <a:srgbClr val="FFFFFF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D1-1 - NMC-Co'!$B$2:$E$2</c:f>
            </c:strRef>
          </c:cat>
          <c:val>
            <c:numRef>
              <c:f>'Fig D1-1 - NMC-Co'!$B$50:$E$50</c:f>
              <c:numCache/>
            </c:numRef>
          </c:val>
        </c:ser>
        <c:ser>
          <c:idx val="47"/>
          <c:order val="47"/>
          <c:tx>
            <c:strRef>
              <c:f>'Fig D1-1 - NMC-Co'!$A$51</c:f>
            </c:strRef>
          </c:tx>
          <c:spPr>
            <a:solidFill>
              <a:srgbClr val="FFC0CB"/>
            </a:solidFill>
            <a:ln cmpd="sng">
              <a:solidFill>
                <a:srgbClr val="000000"/>
              </a:solidFill>
            </a:ln>
          </c:spPr>
          <c:dPt>
            <c:idx val="3"/>
            <c:spPr>
              <a:solidFill>
                <a:srgbClr val="FFFFFF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D1-1 - NMC-Co'!$B$2:$E$2</c:f>
            </c:strRef>
          </c:cat>
          <c:val>
            <c:numRef>
              <c:f>'Fig D1-1 - NMC-Co'!$B$51:$E$51</c:f>
              <c:numCache/>
            </c:numRef>
          </c:val>
        </c:ser>
        <c:ser>
          <c:idx val="48"/>
          <c:order val="48"/>
          <c:tx>
            <c:strRef>
              <c:f>'Fig D1-1 - NMC-Co'!$A$52</c:f>
            </c:strRef>
          </c:tx>
          <c:spPr>
            <a:solidFill>
              <a:srgbClr val="E81313"/>
            </a:solidFill>
            <a:ln cmpd="sng">
              <a:solidFill>
                <a:srgbClr val="000000"/>
              </a:solidFill>
            </a:ln>
          </c:spPr>
          <c:dPt>
            <c:idx val="3"/>
            <c:spPr>
              <a:solidFill>
                <a:srgbClr val="CC01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D1-1 - NMC-Co'!$B$2:$E$2</c:f>
            </c:strRef>
          </c:cat>
          <c:val>
            <c:numRef>
              <c:f>'Fig D1-1 - NMC-Co'!$B$52:$E$52</c:f>
              <c:numCache/>
            </c:numRef>
          </c:val>
        </c:ser>
        <c:ser>
          <c:idx val="49"/>
          <c:order val="49"/>
          <c:tx>
            <c:strRef>
              <c:f>'Fig D1-1 - NMC-Co'!$A$53</c:f>
            </c:strRef>
          </c:tx>
          <c:spPr>
            <a:solidFill>
              <a:srgbClr val="028573"/>
            </a:solidFill>
            <a:ln cmpd="sng">
              <a:solidFill>
                <a:srgbClr val="000000"/>
              </a:solidFill>
            </a:ln>
          </c:spPr>
          <c:dPt>
            <c:idx val="3"/>
            <c:spPr>
              <a:solidFill>
                <a:srgbClr val="CC01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D1-1 - NMC-Co'!$B$2:$E$2</c:f>
            </c:strRef>
          </c:cat>
          <c:val>
            <c:numRef>
              <c:f>'Fig D1-1 - NMC-Co'!$B$53:$E$53</c:f>
              <c:numCache/>
            </c:numRef>
          </c:val>
        </c:ser>
        <c:ser>
          <c:idx val="50"/>
          <c:order val="50"/>
          <c:tx>
            <c:strRef>
              <c:f>'Fig D1-1 - NMC-Co'!$A$54</c:f>
            </c:strRef>
          </c:tx>
          <c:spPr>
            <a:solidFill>
              <a:srgbClr val="FB9432"/>
            </a:solidFill>
            <a:ln cmpd="sng">
              <a:solidFill>
                <a:srgbClr val="000000"/>
              </a:solidFill>
            </a:ln>
          </c:spPr>
          <c:dPt>
            <c:idx val="3"/>
            <c:spPr>
              <a:solidFill>
                <a:srgbClr val="FFFFFF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D1-1 - NMC-Co'!$B$2:$E$2</c:f>
            </c:strRef>
          </c:cat>
          <c:val>
            <c:numRef>
              <c:f>'Fig D1-1 - NMC-Co'!$B$54:$E$54</c:f>
              <c:numCache/>
            </c:numRef>
          </c:val>
        </c:ser>
        <c:ser>
          <c:idx val="51"/>
          <c:order val="51"/>
          <c:tx>
            <c:strRef>
              <c:f>'Fig D1-1 - NMC-Co'!$A$55</c:f>
            </c:strRef>
          </c:tx>
          <c:spPr>
            <a:solidFill>
              <a:srgbClr val="EE84D4"/>
            </a:solidFill>
            <a:ln cmpd="sng">
              <a:solidFill>
                <a:srgbClr val="000000"/>
              </a:solidFill>
            </a:ln>
          </c:spPr>
          <c:dPt>
            <c:idx val="3"/>
            <c:spPr>
              <a:solidFill>
                <a:srgbClr val="FFFFFF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D1-1 - NMC-Co'!$B$2:$E$2</c:f>
            </c:strRef>
          </c:cat>
          <c:val>
            <c:numRef>
              <c:f>'Fig D1-1 - NMC-Co'!$B$55:$E$55</c:f>
              <c:numCache/>
            </c:numRef>
          </c:val>
        </c:ser>
        <c:ser>
          <c:idx val="52"/>
          <c:order val="52"/>
          <c:tx>
            <c:strRef>
              <c:f>'Fig D1-1 - NMC-Co'!$A$56</c:f>
            </c:strRef>
          </c:tx>
          <c:spPr>
            <a:solidFill>
              <a:srgbClr val="C8102E"/>
            </a:solidFill>
            <a:ln cmpd="sng">
              <a:solidFill>
                <a:srgbClr val="000000"/>
              </a:solidFill>
            </a:ln>
          </c:spPr>
          <c:dPt>
            <c:idx val="0"/>
          </c:dPt>
          <c:dPt>
            <c:idx val="3"/>
            <c:spPr>
              <a:solidFill>
                <a:srgbClr val="FFFFFF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D1-1 - NMC-Co'!$B$2:$E$2</c:f>
            </c:strRef>
          </c:cat>
          <c:val>
            <c:numRef>
              <c:f>'Fig D1-1 - NMC-Co'!$B$56:$E$56</c:f>
              <c:numCache/>
            </c:numRef>
          </c:val>
        </c:ser>
        <c:ser>
          <c:idx val="53"/>
          <c:order val="53"/>
          <c:tx>
            <c:strRef>
              <c:f>'Fig D1-1 - NMC-Co'!$A$57</c:f>
            </c:strRef>
          </c:tx>
          <c:spPr>
            <a:solidFill>
              <a:srgbClr val="8AFFFF"/>
            </a:solidFill>
            <a:ln cmpd="sng">
              <a:solidFill>
                <a:srgbClr val="000000"/>
              </a:solidFill>
            </a:ln>
          </c:spPr>
          <c:dPt>
            <c:idx val="3"/>
            <c:spPr>
              <a:solidFill>
                <a:srgbClr val="FFFFFF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D1-1 - NMC-Co'!$B$2:$E$2</c:f>
            </c:strRef>
          </c:cat>
          <c:val>
            <c:numRef>
              <c:f>'Fig D1-1 - NMC-Co'!$B$57:$E$57</c:f>
              <c:numCache/>
            </c:numRef>
          </c:val>
        </c:ser>
        <c:ser>
          <c:idx val="54"/>
          <c:order val="54"/>
          <c:tx>
            <c:strRef>
              <c:f>'Fig D1-1 - NMC-Co'!$A$58</c:f>
            </c:strRef>
          </c:tx>
          <c:spPr>
            <a:solidFill>
              <a:srgbClr val="361C75"/>
            </a:solidFill>
            <a:ln cmpd="sng">
              <a:solidFill>
                <a:srgbClr val="000000"/>
              </a:solidFill>
            </a:ln>
          </c:spPr>
          <c:dPt>
            <c:idx val="3"/>
            <c:spPr>
              <a:solidFill>
                <a:srgbClr val="FFFFFF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D1-1 - NMC-Co'!$B$2:$E$2</c:f>
            </c:strRef>
          </c:cat>
          <c:val>
            <c:numRef>
              <c:f>'Fig D1-1 - NMC-Co'!$B$58:$E$58</c:f>
              <c:numCache/>
            </c:numRef>
          </c:val>
        </c:ser>
        <c:ser>
          <c:idx val="55"/>
          <c:order val="55"/>
          <c:tx>
            <c:strRef>
              <c:f>'Fig D1-1 - NMC-Co'!$A$59</c:f>
            </c:strRef>
          </c:tx>
          <c:spPr>
            <a:solidFill>
              <a:srgbClr val="FF9933"/>
            </a:solidFill>
            <a:ln cmpd="sng">
              <a:solidFill>
                <a:srgbClr val="000000"/>
              </a:solidFill>
            </a:ln>
          </c:spPr>
          <c:dPt>
            <c:idx val="3"/>
            <c:spPr>
              <a:solidFill>
                <a:srgbClr val="CC01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D1-1 - NMC-Co'!$B$2:$E$2</c:f>
            </c:strRef>
          </c:cat>
          <c:val>
            <c:numRef>
              <c:f>'Fig D1-1 - NMC-Co'!$B$59:$E$59</c:f>
              <c:numCache/>
            </c:numRef>
          </c:val>
        </c:ser>
        <c:ser>
          <c:idx val="56"/>
          <c:order val="56"/>
          <c:tx>
            <c:strRef>
              <c:f>'Fig D1-1 - NMC-Co'!$A$60</c:f>
            </c:strRef>
          </c:tx>
          <c:spPr>
            <a:solidFill>
              <a:srgbClr val="F2D2BD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CC0100"/>
              </a:solidFill>
              <a:ln cmpd="sng">
                <a:solidFill>
                  <a:srgbClr val="000000"/>
                </a:solidFill>
              </a:ln>
            </c:spPr>
          </c:dPt>
          <c:dPt>
            <c:idx val="3"/>
            <c:spPr>
              <a:solidFill>
                <a:srgbClr val="FFFFFF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D1-1 - NMC-Co'!$B$2:$E$2</c:f>
            </c:strRef>
          </c:cat>
          <c:val>
            <c:numRef>
              <c:f>'Fig D1-1 - NMC-Co'!$B$60:$E$60</c:f>
              <c:numCache/>
            </c:numRef>
          </c:val>
        </c:ser>
        <c:ser>
          <c:idx val="57"/>
          <c:order val="57"/>
          <c:tx>
            <c:strRef>
              <c:f>'Fig D1-1 - NMC-Co'!$A$61</c:f>
            </c:strRef>
          </c:tx>
          <c:spPr>
            <a:solidFill>
              <a:srgbClr val="028573"/>
            </a:solidFill>
            <a:ln cmpd="sng">
              <a:solidFill>
                <a:srgbClr val="000000"/>
              </a:solidFill>
            </a:ln>
          </c:spPr>
          <c:dPt>
            <c:idx val="3"/>
            <c:spPr>
              <a:solidFill>
                <a:srgbClr val="FFFFFF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D1-1 - NMC-Co'!$B$2:$E$2</c:f>
            </c:strRef>
          </c:cat>
          <c:val>
            <c:numRef>
              <c:f>'Fig D1-1 - NMC-Co'!$B$61:$E$61</c:f>
              <c:numCache/>
            </c:numRef>
          </c:val>
        </c:ser>
        <c:ser>
          <c:idx val="58"/>
          <c:order val="58"/>
          <c:tx>
            <c:strRef>
              <c:f>'Fig D1-1 - NMC-Co'!$A$62</c:f>
            </c:strRef>
          </c:tx>
          <c:spPr>
            <a:solidFill>
              <a:srgbClr val="C1272D"/>
            </a:solidFill>
            <a:ln cmpd="sng">
              <a:solidFill>
                <a:srgbClr val="000000"/>
              </a:solidFill>
            </a:ln>
          </c:spPr>
          <c:dPt>
            <c:idx val="0"/>
          </c:dPt>
          <c:dPt>
            <c:idx val="3"/>
            <c:spPr>
              <a:solidFill>
                <a:srgbClr val="FFFFFF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D1-1 - NMC-Co'!$B$2:$E$2</c:f>
            </c:strRef>
          </c:cat>
          <c:val>
            <c:numRef>
              <c:f>'Fig D1-1 - NMC-Co'!$B$62:$E$62</c:f>
              <c:numCache/>
            </c:numRef>
          </c:val>
        </c:ser>
        <c:ser>
          <c:idx val="59"/>
          <c:order val="59"/>
          <c:tx>
            <c:strRef>
              <c:f>'Fig D1-1 - NMC-Co'!$A$63</c:f>
            </c:strRef>
          </c:tx>
          <c:spPr>
            <a:solidFill>
              <a:srgbClr val="3D85C6"/>
            </a:solidFill>
            <a:ln cmpd="sng">
              <a:solidFill>
                <a:srgbClr val="000000"/>
              </a:solidFill>
            </a:ln>
          </c:spPr>
          <c:dPt>
            <c:idx val="3"/>
            <c:spPr>
              <a:solidFill>
                <a:srgbClr val="FFFFFF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D1-1 - NMC-Co'!$B$2:$E$2</c:f>
            </c:strRef>
          </c:cat>
          <c:val>
            <c:numRef>
              <c:f>'Fig D1-1 - NMC-Co'!$B$63:$E$63</c:f>
              <c:numCache/>
            </c:numRef>
          </c:val>
        </c:ser>
        <c:ser>
          <c:idx val="60"/>
          <c:order val="60"/>
          <c:tx>
            <c:strRef>
              <c:f>'Fig D1-1 - NMC-Co'!$A$64</c:f>
            </c:strRef>
          </c:tx>
          <c:spPr>
            <a:solidFill>
              <a:srgbClr val="783F04"/>
            </a:solidFill>
            <a:ln cmpd="sng">
              <a:solidFill>
                <a:srgbClr val="000000"/>
              </a:solidFill>
            </a:ln>
          </c:spPr>
          <c:dPt>
            <c:idx val="3"/>
            <c:spPr>
              <a:solidFill>
                <a:srgbClr val="FFFFFF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D1-1 - NMC-Co'!$B$2:$E$2</c:f>
            </c:strRef>
          </c:cat>
          <c:val>
            <c:numRef>
              <c:f>'Fig D1-1 - NMC-Co'!$B$64:$E$64</c:f>
              <c:numCache/>
            </c:numRef>
          </c:val>
        </c:ser>
        <c:ser>
          <c:idx val="61"/>
          <c:order val="61"/>
          <c:tx>
            <c:strRef>
              <c:f>'Fig D1-1 - NMC-Co'!$A$65</c:f>
            </c:strRef>
          </c:tx>
          <c:spPr>
            <a:solidFill>
              <a:srgbClr val="FFC0CB"/>
            </a:solidFill>
            <a:ln cmpd="sng">
              <a:solidFill>
                <a:srgbClr val="000000"/>
              </a:solidFill>
            </a:ln>
          </c:spPr>
          <c:dPt>
            <c:idx val="3"/>
            <c:spPr>
              <a:solidFill>
                <a:srgbClr val="FFFFFF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D1-1 - NMC-Co'!$B$2:$E$2</c:f>
            </c:strRef>
          </c:cat>
          <c:val>
            <c:numRef>
              <c:f>'Fig D1-1 - NMC-Co'!$B$65:$E$65</c:f>
              <c:numCache/>
            </c:numRef>
          </c:val>
        </c:ser>
        <c:ser>
          <c:idx val="62"/>
          <c:order val="62"/>
          <c:tx>
            <c:strRef>
              <c:f>'Fig D1-1 - NMC-Co'!$A$66</c:f>
            </c:strRef>
          </c:tx>
          <c:spPr>
            <a:solidFill>
              <a:srgbClr val="E81313"/>
            </a:solidFill>
            <a:ln cmpd="sng">
              <a:solidFill>
                <a:srgbClr val="000000"/>
              </a:solidFill>
            </a:ln>
          </c:spPr>
          <c:dPt>
            <c:idx val="3"/>
            <c:spPr>
              <a:solidFill>
                <a:srgbClr val="CC01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D1-1 - NMC-Co'!$B$2:$E$2</c:f>
            </c:strRef>
          </c:cat>
          <c:val>
            <c:numRef>
              <c:f>'Fig D1-1 - NMC-Co'!$B$66:$E$66</c:f>
              <c:numCache/>
            </c:numRef>
          </c:val>
        </c:ser>
        <c:ser>
          <c:idx val="63"/>
          <c:order val="63"/>
          <c:tx>
            <c:strRef>
              <c:f>'Fig D1-1 - NMC-Co'!$A$67</c:f>
            </c:strRef>
          </c:tx>
          <c:spPr>
            <a:solidFill>
              <a:srgbClr val="028573"/>
            </a:solidFill>
            <a:ln cmpd="sng">
              <a:solidFill>
                <a:srgbClr val="000000"/>
              </a:solidFill>
            </a:ln>
          </c:spPr>
          <c:dPt>
            <c:idx val="3"/>
            <c:spPr>
              <a:solidFill>
                <a:srgbClr val="CC01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D1-1 - NMC-Co'!$B$2:$E$2</c:f>
            </c:strRef>
          </c:cat>
          <c:val>
            <c:numRef>
              <c:f>'Fig D1-1 - NMC-Co'!$B$67:$E$67</c:f>
              <c:numCache/>
            </c:numRef>
          </c:val>
        </c:ser>
        <c:ser>
          <c:idx val="64"/>
          <c:order val="64"/>
          <c:tx>
            <c:strRef>
              <c:f>'Fig D1-1 - NMC-Co'!$A$68</c:f>
            </c:strRef>
          </c:tx>
          <c:spPr>
            <a:solidFill>
              <a:srgbClr val="FB9432"/>
            </a:solidFill>
            <a:ln cmpd="sng">
              <a:solidFill>
                <a:srgbClr val="000000"/>
              </a:solidFill>
            </a:ln>
          </c:spPr>
          <c:dPt>
            <c:idx val="3"/>
            <c:spPr>
              <a:solidFill>
                <a:srgbClr val="FFFFFF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D1-1 - NMC-Co'!$B$2:$E$2</c:f>
            </c:strRef>
          </c:cat>
          <c:val>
            <c:numRef>
              <c:f>'Fig D1-1 - NMC-Co'!$B$68:$E$68</c:f>
              <c:numCache/>
            </c:numRef>
          </c:val>
        </c:ser>
        <c:ser>
          <c:idx val="65"/>
          <c:order val="65"/>
          <c:tx>
            <c:strRef>
              <c:f>'Fig D1-1 - NMC-Co'!$A$69</c:f>
            </c:strRef>
          </c:tx>
          <c:spPr>
            <a:solidFill>
              <a:srgbClr val="028573"/>
            </a:solidFill>
            <a:ln cmpd="sng">
              <a:solidFill>
                <a:srgbClr val="000000"/>
              </a:solidFill>
            </a:ln>
          </c:spPr>
          <c:dPt>
            <c:idx val="0"/>
          </c:dPt>
          <c:dPt>
            <c:idx val="3"/>
            <c:spPr>
              <a:solidFill>
                <a:srgbClr val="FFFFFF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D1-1 - NMC-Co'!$B$2:$E$2</c:f>
            </c:strRef>
          </c:cat>
          <c:val>
            <c:numRef>
              <c:f>'Fig D1-1 - NMC-Co'!$B$69:$E$69</c:f>
              <c:numCache/>
            </c:numRef>
          </c:val>
        </c:ser>
        <c:ser>
          <c:idx val="66"/>
          <c:order val="66"/>
          <c:tx>
            <c:strRef>
              <c:f>'Fig D1-1 - NMC-Co'!$A$70</c:f>
            </c:strRef>
          </c:tx>
          <c:spPr>
            <a:solidFill>
              <a:srgbClr val="EE84D4"/>
            </a:solidFill>
            <a:ln cmpd="sng">
              <a:solidFill>
                <a:srgbClr val="000000"/>
              </a:solidFill>
            </a:ln>
          </c:spPr>
          <c:dPt>
            <c:idx val="3"/>
            <c:spPr>
              <a:solidFill>
                <a:srgbClr val="FFFFFF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D1-1 - NMC-Co'!$B$2:$E$2</c:f>
            </c:strRef>
          </c:cat>
          <c:val>
            <c:numRef>
              <c:f>'Fig D1-1 - NMC-Co'!$B$70:$E$70</c:f>
              <c:numCache/>
            </c:numRef>
          </c:val>
        </c:ser>
        <c:ser>
          <c:idx val="67"/>
          <c:order val="67"/>
          <c:tx>
            <c:strRef>
              <c:f>'Fig D1-1 - NMC-Co'!$A$71</c:f>
            </c:strRef>
          </c:tx>
          <c:spPr>
            <a:solidFill>
              <a:srgbClr val="C8102E"/>
            </a:solidFill>
            <a:ln cmpd="sng">
              <a:solidFill>
                <a:srgbClr val="000000"/>
              </a:solidFill>
            </a:ln>
          </c:spPr>
          <c:dPt>
            <c:idx val="3"/>
            <c:spPr>
              <a:solidFill>
                <a:srgbClr val="FFFFFF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D1-1 - NMC-Co'!$B$2:$E$2</c:f>
            </c:strRef>
          </c:cat>
          <c:val>
            <c:numRef>
              <c:f>'Fig D1-1 - NMC-Co'!$B$71:$E$71</c:f>
              <c:numCache/>
            </c:numRef>
          </c:val>
        </c:ser>
        <c:ser>
          <c:idx val="68"/>
          <c:order val="68"/>
          <c:tx>
            <c:strRef>
              <c:f>'Fig D1-1 - NMC-Co'!$A$72</c:f>
            </c:strRef>
          </c:tx>
          <c:spPr>
            <a:solidFill>
              <a:srgbClr val="8AFFFF"/>
            </a:solidFill>
            <a:ln cmpd="sng">
              <a:solidFill>
                <a:srgbClr val="000000"/>
              </a:solidFill>
            </a:ln>
          </c:spPr>
          <c:dPt>
            <c:idx val="3"/>
            <c:spPr>
              <a:solidFill>
                <a:srgbClr val="FFFFFF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D1-1 - NMC-Co'!$B$2:$E$2</c:f>
            </c:strRef>
          </c:cat>
          <c:val>
            <c:numRef>
              <c:f>'Fig D1-1 - NMC-Co'!$B$72:$E$72</c:f>
              <c:numCache/>
            </c:numRef>
          </c:val>
        </c:ser>
        <c:ser>
          <c:idx val="69"/>
          <c:order val="69"/>
          <c:tx>
            <c:strRef>
              <c:f>'Fig D1-1 - NMC-Co'!$A$73</c:f>
            </c:strRef>
          </c:tx>
          <c:spPr>
            <a:solidFill>
              <a:srgbClr val="361C75"/>
            </a:solidFill>
            <a:ln cmpd="sng">
              <a:solidFill>
                <a:srgbClr val="000000"/>
              </a:solidFill>
            </a:ln>
          </c:spPr>
          <c:dPt>
            <c:idx val="3"/>
            <c:spPr>
              <a:solidFill>
                <a:srgbClr val="FFFFFF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D1-1 - NMC-Co'!$B$2:$E$2</c:f>
            </c:strRef>
          </c:cat>
          <c:val>
            <c:numRef>
              <c:f>'Fig D1-1 - NMC-Co'!$B$73:$E$73</c:f>
              <c:numCache/>
            </c:numRef>
          </c:val>
        </c:ser>
        <c:ser>
          <c:idx val="70"/>
          <c:order val="70"/>
          <c:tx>
            <c:strRef>
              <c:f>'Fig D1-1 - NMC-Co'!$A$74</c:f>
            </c:strRef>
          </c:tx>
          <c:spPr>
            <a:solidFill>
              <a:srgbClr val="FF9933"/>
            </a:solidFill>
            <a:ln cmpd="sng">
              <a:solidFill>
                <a:srgbClr val="000000"/>
              </a:solidFill>
            </a:ln>
          </c:spPr>
          <c:dPt>
            <c:idx val="3"/>
            <c:spPr>
              <a:solidFill>
                <a:srgbClr val="FFFFFF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D1-1 - NMC-Co'!$B$2:$E$2</c:f>
            </c:strRef>
          </c:cat>
          <c:val>
            <c:numRef>
              <c:f>'Fig D1-1 - NMC-Co'!$B$74:$E$74</c:f>
              <c:numCache/>
            </c:numRef>
          </c:val>
        </c:ser>
        <c:ser>
          <c:idx val="71"/>
          <c:order val="71"/>
          <c:tx>
            <c:strRef>
              <c:f>'Fig D1-1 - NMC-Co'!$A$75</c:f>
            </c:strRef>
          </c:tx>
          <c:spPr>
            <a:solidFill>
              <a:srgbClr val="028573"/>
            </a:solidFill>
            <a:ln cmpd="sng">
              <a:solidFill>
                <a:srgbClr val="000000"/>
              </a:solidFill>
            </a:ln>
          </c:spPr>
          <c:dPt>
            <c:idx val="3"/>
            <c:spPr>
              <a:solidFill>
                <a:srgbClr val="FFFFFF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D1-1 - NMC-Co'!$B$2:$E$2</c:f>
            </c:strRef>
          </c:cat>
          <c:val>
            <c:numRef>
              <c:f>'Fig D1-1 - NMC-Co'!$B$75:$E$75</c:f>
              <c:numCache/>
            </c:numRef>
          </c:val>
        </c:ser>
        <c:ser>
          <c:idx val="72"/>
          <c:order val="72"/>
          <c:tx>
            <c:strRef>
              <c:f>'Fig D1-1 - NMC-Co'!$A$76</c:f>
            </c:strRef>
          </c:tx>
          <c:spPr>
            <a:solidFill>
              <a:srgbClr val="C1272D"/>
            </a:solidFill>
            <a:ln cmpd="sng">
              <a:solidFill>
                <a:srgbClr val="000000"/>
              </a:solidFill>
            </a:ln>
          </c:spPr>
          <c:dPt>
            <c:idx val="3"/>
            <c:spPr>
              <a:solidFill>
                <a:srgbClr val="FFFFFF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D1-1 - NMC-Co'!$B$2:$E$2</c:f>
            </c:strRef>
          </c:cat>
          <c:val>
            <c:numRef>
              <c:f>'Fig D1-1 - NMC-Co'!$B$76:$E$76</c:f>
              <c:numCache/>
            </c:numRef>
          </c:val>
        </c:ser>
        <c:ser>
          <c:idx val="73"/>
          <c:order val="73"/>
          <c:tx>
            <c:strRef>
              <c:f>'Fig D1-1 - NMC-Co'!$A$77</c:f>
            </c:strRef>
          </c:tx>
          <c:spPr>
            <a:solidFill>
              <a:srgbClr val="3D85C6"/>
            </a:solidFill>
            <a:ln cmpd="sng">
              <a:solidFill>
                <a:srgbClr val="000000"/>
              </a:solidFill>
            </a:ln>
          </c:spPr>
          <c:dPt>
            <c:idx val="0"/>
          </c:dPt>
          <c:dPt>
            <c:idx val="3"/>
            <c:spPr>
              <a:solidFill>
                <a:srgbClr val="FFFFFF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D1-1 - NMC-Co'!$B$2:$E$2</c:f>
            </c:strRef>
          </c:cat>
          <c:val>
            <c:numRef>
              <c:f>'Fig D1-1 - NMC-Co'!$B$77:$E$77</c:f>
              <c:numCache/>
            </c:numRef>
          </c:val>
        </c:ser>
        <c:ser>
          <c:idx val="74"/>
          <c:order val="74"/>
          <c:tx>
            <c:strRef>
              <c:f>'Fig D1-1 - NMC-Co'!$A$78</c:f>
            </c:strRef>
          </c:tx>
          <c:spPr>
            <a:solidFill>
              <a:srgbClr val="783F04"/>
            </a:solidFill>
            <a:ln cmpd="sng">
              <a:solidFill>
                <a:srgbClr val="000000"/>
              </a:solidFill>
            </a:ln>
          </c:spPr>
          <c:dPt>
            <c:idx val="3"/>
            <c:spPr>
              <a:solidFill>
                <a:srgbClr val="FFFFFF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D1-1 - NMC-Co'!$B$2:$E$2</c:f>
            </c:strRef>
          </c:cat>
          <c:val>
            <c:numRef>
              <c:f>'Fig D1-1 - NMC-Co'!$B$78:$E$78</c:f>
              <c:numCache/>
            </c:numRef>
          </c:val>
        </c:ser>
        <c:ser>
          <c:idx val="75"/>
          <c:order val="75"/>
          <c:tx>
            <c:strRef>
              <c:f>'Fig D1-1 - NMC-Co'!$A$79</c:f>
            </c:strRef>
          </c:tx>
          <c:spPr>
            <a:solidFill>
              <a:srgbClr val="FFC0CB"/>
            </a:solidFill>
            <a:ln cmpd="sng">
              <a:solidFill>
                <a:srgbClr val="000000"/>
              </a:solidFill>
            </a:ln>
          </c:spPr>
          <c:dPt>
            <c:idx val="3"/>
            <c:spPr>
              <a:solidFill>
                <a:srgbClr val="FFFFFF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D1-1 - NMC-Co'!$B$2:$E$2</c:f>
            </c:strRef>
          </c:cat>
          <c:val>
            <c:numRef>
              <c:f>'Fig D1-1 - NMC-Co'!$B$79:$E$79</c:f>
              <c:numCache/>
            </c:numRef>
          </c:val>
        </c:ser>
        <c:overlap val="100"/>
        <c:axId val="107231244"/>
        <c:axId val="311807246"/>
      </c:barChart>
      <c:catAx>
        <c:axId val="1072312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NMC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11807246"/>
      </c:catAx>
      <c:valAx>
        <c:axId val="311807246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7231244"/>
        <c:majorUnit val="1.0"/>
      </c:valAx>
    </c:plotArea>
    <c:plotVisOnly val="1"/>
  </c:chart>
</c:chartSpace>
</file>

<file path=xl/charts/chart1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percentStacked"/>
        <c:ser>
          <c:idx val="0"/>
          <c:order val="0"/>
          <c:tx>
            <c:strRef>
              <c:f>'Fig D1-1 - NMC-Co'!$J$3</c:f>
            </c:strRef>
          </c:tx>
          <c:spPr>
            <a:solidFill>
              <a:srgbClr val="E81313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2"/>
          </c:dPt>
          <c:cat>
            <c:strRef>
              <c:f>'Fig D1-1 - NMC-Co'!$K$2:$N$2</c:f>
            </c:strRef>
          </c:cat>
          <c:val>
            <c:numRef>
              <c:f>'Fig D1-1 - NMC-Co'!$K$3:$N$3</c:f>
              <c:numCache/>
            </c:numRef>
          </c:val>
        </c:ser>
        <c:ser>
          <c:idx val="1"/>
          <c:order val="1"/>
          <c:tx>
            <c:strRef>
              <c:f>'Fig D1-1 - NMC-Co'!$J$4</c:f>
            </c:strRef>
          </c:tx>
          <c:spPr>
            <a:solidFill>
              <a:srgbClr val="FB9432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2"/>
          </c:dPt>
          <c:cat>
            <c:strRef>
              <c:f>'Fig D1-1 - NMC-Co'!$K$2:$N$2</c:f>
            </c:strRef>
          </c:cat>
          <c:val>
            <c:numRef>
              <c:f>'Fig D1-1 - NMC-Co'!$K$4:$N$4</c:f>
              <c:numCache/>
            </c:numRef>
          </c:val>
        </c:ser>
        <c:ser>
          <c:idx val="2"/>
          <c:order val="2"/>
          <c:tx>
            <c:strRef>
              <c:f>'Fig D1-1 - NMC-Co'!$J$5</c:f>
            </c:strRef>
          </c:tx>
          <c:spPr>
            <a:solidFill>
              <a:srgbClr val="6D9EEB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2"/>
          </c:dPt>
          <c:cat>
            <c:strRef>
              <c:f>'Fig D1-1 - NMC-Co'!$K$2:$N$2</c:f>
            </c:strRef>
          </c:cat>
          <c:val>
            <c:numRef>
              <c:f>'Fig D1-1 - NMC-Co'!$K$5:$N$5</c:f>
              <c:numCache/>
            </c:numRef>
          </c:val>
        </c:ser>
        <c:ser>
          <c:idx val="3"/>
          <c:order val="3"/>
          <c:tx>
            <c:strRef>
              <c:f>'Fig D1-1 - NMC-Co'!$J$6</c:f>
            </c:strRef>
          </c:tx>
          <c:spPr>
            <a:solidFill>
              <a:srgbClr val="FFFFFF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1"/>
          </c:dPt>
          <c:cat>
            <c:strRef>
              <c:f>'Fig D1-1 - NMC-Co'!$K$2:$N$2</c:f>
            </c:strRef>
          </c:cat>
          <c:val>
            <c:numRef>
              <c:f>'Fig D1-1 - NMC-Co'!$K$6:$N$6</c:f>
              <c:numCache/>
            </c:numRef>
          </c:val>
        </c:ser>
        <c:ser>
          <c:idx val="4"/>
          <c:order val="4"/>
          <c:tx>
            <c:strRef>
              <c:f>'Fig D1-1 - NMC-Co'!$J$7</c:f>
            </c:strRef>
          </c:tx>
          <c:spPr>
            <a:solidFill>
              <a:srgbClr val="EE84D4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1"/>
          </c:dPt>
          <c:dPt>
            <c:idx val="3"/>
            <c:spPr>
              <a:solidFill>
                <a:srgbClr val="CC01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D1-1 - NMC-Co'!$K$2:$N$2</c:f>
            </c:strRef>
          </c:cat>
          <c:val>
            <c:numRef>
              <c:f>'Fig D1-1 - NMC-Co'!$K$7:$N$7</c:f>
              <c:numCache/>
            </c:numRef>
          </c:val>
        </c:ser>
        <c:ser>
          <c:idx val="5"/>
          <c:order val="5"/>
          <c:tx>
            <c:strRef>
              <c:f>'Fig D1-1 - NMC-Co'!$J$8</c:f>
            </c:strRef>
          </c:tx>
          <c:spPr>
            <a:solidFill>
              <a:srgbClr val="8AFFFF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1"/>
          </c:dPt>
          <c:cat>
            <c:strRef>
              <c:f>'Fig D1-1 - NMC-Co'!$K$2:$N$2</c:f>
            </c:strRef>
          </c:cat>
          <c:val>
            <c:numRef>
              <c:f>'Fig D1-1 - NMC-Co'!$K$8:$N$8</c:f>
              <c:numCache/>
            </c:numRef>
          </c:val>
        </c:ser>
        <c:ser>
          <c:idx val="6"/>
          <c:order val="6"/>
          <c:tx>
            <c:strRef>
              <c:f>'Fig D1-1 - NMC-Co'!$J$9</c:f>
            </c:strRef>
          </c:tx>
          <c:spPr>
            <a:solidFill>
              <a:srgbClr val="361C75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cat>
            <c:strRef>
              <c:f>'Fig D1-1 - NMC-Co'!$K$2:$N$2</c:f>
            </c:strRef>
          </c:cat>
          <c:val>
            <c:numRef>
              <c:f>'Fig D1-1 - NMC-Co'!$K$9:$N$9</c:f>
              <c:numCache/>
            </c:numRef>
          </c:val>
        </c:ser>
        <c:ser>
          <c:idx val="7"/>
          <c:order val="7"/>
          <c:tx>
            <c:strRef>
              <c:f>'Fig D1-1 - NMC-Co'!$J$10</c:f>
            </c:strRef>
          </c:tx>
          <c:spPr>
            <a:solidFill>
              <a:srgbClr val="F2D2BD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1"/>
          </c:dPt>
          <c:cat>
            <c:strRef>
              <c:f>'Fig D1-1 - NMC-Co'!$K$2:$N$2</c:f>
            </c:strRef>
          </c:cat>
          <c:val>
            <c:numRef>
              <c:f>'Fig D1-1 - NMC-Co'!$K$10:$N$10</c:f>
              <c:numCache/>
            </c:numRef>
          </c:val>
        </c:ser>
        <c:ser>
          <c:idx val="8"/>
          <c:order val="8"/>
          <c:tx>
            <c:strRef>
              <c:f>'Fig D1-1 - NMC-Co'!$J$11</c:f>
            </c:strRef>
          </c:tx>
          <c:spPr>
            <a:solidFill>
              <a:srgbClr val="C1272D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1"/>
          </c:dPt>
          <c:cat>
            <c:strRef>
              <c:f>'Fig D1-1 - NMC-Co'!$K$2:$N$2</c:f>
            </c:strRef>
          </c:cat>
          <c:val>
            <c:numRef>
              <c:f>'Fig D1-1 - NMC-Co'!$K$11:$N$11</c:f>
              <c:numCache/>
            </c:numRef>
          </c:val>
        </c:ser>
        <c:ser>
          <c:idx val="9"/>
          <c:order val="9"/>
          <c:tx>
            <c:strRef>
              <c:f>'Fig D1-1 - NMC-Co'!$J$12</c:f>
            </c:strRef>
          </c:tx>
          <c:spPr>
            <a:solidFill>
              <a:srgbClr val="FB9432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cat>
            <c:strRef>
              <c:f>'Fig D1-1 - NMC-Co'!$K$2:$N$2</c:f>
            </c:strRef>
          </c:cat>
          <c:val>
            <c:numRef>
              <c:f>'Fig D1-1 - NMC-Co'!$K$12:$N$12</c:f>
              <c:numCache/>
            </c:numRef>
          </c:val>
        </c:ser>
        <c:ser>
          <c:idx val="10"/>
          <c:order val="10"/>
          <c:tx>
            <c:strRef>
              <c:f>'Fig D1-1 - NMC-Co'!$J$13</c:f>
            </c:strRef>
          </c:tx>
          <c:spPr>
            <a:solidFill>
              <a:srgbClr val="028573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1"/>
          </c:dPt>
          <c:cat>
            <c:strRef>
              <c:f>'Fig D1-1 - NMC-Co'!$K$2:$N$2</c:f>
            </c:strRef>
          </c:cat>
          <c:val>
            <c:numRef>
              <c:f>'Fig D1-1 - NMC-Co'!$K$13:$N$13</c:f>
              <c:numCache/>
            </c:numRef>
          </c:val>
        </c:ser>
        <c:ser>
          <c:idx val="11"/>
          <c:order val="11"/>
          <c:tx>
            <c:strRef>
              <c:f>'Fig D1-1 - NMC-Co'!$J$14</c:f>
            </c:strRef>
          </c:tx>
          <c:spPr>
            <a:solidFill>
              <a:srgbClr val="EE84D4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1"/>
          </c:dPt>
          <c:cat>
            <c:strRef>
              <c:f>'Fig D1-1 - NMC-Co'!$K$2:$N$2</c:f>
            </c:strRef>
          </c:cat>
          <c:val>
            <c:numRef>
              <c:f>'Fig D1-1 - NMC-Co'!$K$14:$N$14</c:f>
              <c:numCache/>
            </c:numRef>
          </c:val>
        </c:ser>
        <c:ser>
          <c:idx val="12"/>
          <c:order val="12"/>
          <c:tx>
            <c:strRef>
              <c:f>'Fig D1-1 - NMC-Co'!$J$15</c:f>
            </c:strRef>
          </c:tx>
          <c:spPr>
            <a:solidFill>
              <a:srgbClr val="8AFFFF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1"/>
          </c:dPt>
          <c:cat>
            <c:strRef>
              <c:f>'Fig D1-1 - NMC-Co'!$K$2:$N$2</c:f>
            </c:strRef>
          </c:cat>
          <c:val>
            <c:numRef>
              <c:f>'Fig D1-1 - NMC-Co'!$K$15:$N$15</c:f>
              <c:numCache/>
            </c:numRef>
          </c:val>
        </c:ser>
        <c:ser>
          <c:idx val="13"/>
          <c:order val="13"/>
          <c:tx>
            <c:strRef>
              <c:f>'Fig D1-1 - NMC-Co'!$J$16</c:f>
            </c:strRef>
          </c:tx>
          <c:spPr>
            <a:solidFill>
              <a:srgbClr val="C1272D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cat>
            <c:strRef>
              <c:f>'Fig D1-1 - NMC-Co'!$K$2:$N$2</c:f>
            </c:strRef>
          </c:cat>
          <c:val>
            <c:numRef>
              <c:f>'Fig D1-1 - NMC-Co'!$K$16:$N$16</c:f>
              <c:numCache/>
            </c:numRef>
          </c:val>
        </c:ser>
        <c:ser>
          <c:idx val="14"/>
          <c:order val="14"/>
          <c:tx>
            <c:strRef>
              <c:f>'Fig D1-1 - NMC-Co'!$J$17</c:f>
            </c:strRef>
          </c:tx>
          <c:spPr>
            <a:solidFill>
              <a:srgbClr val="666666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0"/>
          </c:dPt>
          <c:dPt>
            <c:idx val="3"/>
            <c:spPr>
              <a:solidFill>
                <a:srgbClr val="CC01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D1-1 - NMC-Co'!$K$2:$N$2</c:f>
            </c:strRef>
          </c:cat>
          <c:val>
            <c:numRef>
              <c:f>'Fig D1-1 - NMC-Co'!$K$17:$N$17</c:f>
              <c:numCache/>
            </c:numRef>
          </c:val>
        </c:ser>
        <c:ser>
          <c:idx val="15"/>
          <c:order val="15"/>
          <c:tx>
            <c:strRef>
              <c:f>'Fig D1-1 - NMC-Co'!$J$18</c:f>
            </c:strRef>
          </c:tx>
          <c:spPr>
            <a:solidFill>
              <a:srgbClr val="FFFFFF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0"/>
          </c:dPt>
          <c:dPt>
            <c:idx val="3"/>
            <c:spPr>
              <a:solidFill>
                <a:srgbClr val="CC00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D1-1 - NMC-Co'!$K$2:$N$2</c:f>
            </c:strRef>
          </c:cat>
          <c:val>
            <c:numRef>
              <c:f>'Fig D1-1 - NMC-Co'!$K$18:$N$18</c:f>
              <c:numCache/>
            </c:numRef>
          </c:val>
        </c:ser>
        <c:ser>
          <c:idx val="16"/>
          <c:order val="16"/>
          <c:tx>
            <c:strRef>
              <c:f>'Fig D1-1 - NMC-Co'!$J$19</c:f>
            </c:strRef>
          </c:tx>
          <c:spPr>
            <a:solidFill>
              <a:srgbClr val="EE84D4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0"/>
          </c:dPt>
          <c:dPt>
            <c:idx val="3"/>
            <c:spPr>
              <a:solidFill>
                <a:srgbClr val="FFFFFF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D1-1 - NMC-Co'!$K$2:$N$2</c:f>
            </c:strRef>
          </c:cat>
          <c:val>
            <c:numRef>
              <c:f>'Fig D1-1 - NMC-Co'!$K$19:$N$19</c:f>
              <c:numCache/>
            </c:numRef>
          </c:val>
        </c:ser>
        <c:ser>
          <c:idx val="17"/>
          <c:order val="17"/>
          <c:tx>
            <c:strRef>
              <c:f>'Fig D1-1 - NMC-Co'!$J$20</c:f>
            </c:strRef>
          </c:tx>
          <c:spPr>
            <a:solidFill>
              <a:srgbClr val="8AFFFF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0"/>
          </c:dPt>
          <c:dPt>
            <c:idx val="3"/>
            <c:spPr>
              <a:solidFill>
                <a:srgbClr val="FFFFFF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D1-1 - NMC-Co'!$K$2:$N$2</c:f>
            </c:strRef>
          </c:cat>
          <c:val>
            <c:numRef>
              <c:f>'Fig D1-1 - NMC-Co'!$K$20:$N$20</c:f>
              <c:numCache/>
            </c:numRef>
          </c:val>
        </c:ser>
        <c:ser>
          <c:idx val="18"/>
          <c:order val="18"/>
          <c:tx>
            <c:strRef>
              <c:f>'Fig D1-1 - NMC-Co'!$J$21</c:f>
            </c:strRef>
          </c:tx>
          <c:spPr>
            <a:solidFill>
              <a:srgbClr val="666666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3"/>
            <c:spPr>
              <a:solidFill>
                <a:srgbClr val="FFFFFF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D1-1 - NMC-Co'!$K$2:$N$2</c:f>
            </c:strRef>
          </c:cat>
          <c:val>
            <c:numRef>
              <c:f>'Fig D1-1 - NMC-Co'!$K$21:$N$21</c:f>
              <c:numCache/>
            </c:numRef>
          </c:val>
        </c:ser>
        <c:ser>
          <c:idx val="19"/>
          <c:order val="19"/>
          <c:tx>
            <c:strRef>
              <c:f>'Fig D1-1 - NMC-Co'!$J$22</c:f>
            </c:strRef>
          </c:tx>
          <c:spPr>
            <a:solidFill>
              <a:srgbClr val="F2D2BD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3"/>
            <c:spPr>
              <a:solidFill>
                <a:srgbClr val="FFFFFF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D1-1 - NMC-Co'!$K$2:$N$2</c:f>
            </c:strRef>
          </c:cat>
          <c:val>
            <c:numRef>
              <c:f>'Fig D1-1 - NMC-Co'!$K$22:$N$22</c:f>
              <c:numCache/>
            </c:numRef>
          </c:val>
        </c:ser>
        <c:ser>
          <c:idx val="20"/>
          <c:order val="20"/>
          <c:tx>
            <c:strRef>
              <c:f>'Fig D1-1 - NMC-Co'!$J$23</c:f>
            </c:strRef>
          </c:tx>
          <c:spPr>
            <a:solidFill>
              <a:srgbClr val="C1272D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0"/>
          </c:dPt>
          <c:dPt>
            <c:idx val="3"/>
            <c:spPr>
              <a:solidFill>
                <a:srgbClr val="FFFFFF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D1-1 - NMC-Co'!$K$2:$N$2</c:f>
            </c:strRef>
          </c:cat>
          <c:val>
            <c:numRef>
              <c:f>'Fig D1-1 - NMC-Co'!$K$23:$N$23</c:f>
              <c:numCache/>
            </c:numRef>
          </c:val>
        </c:ser>
        <c:ser>
          <c:idx val="21"/>
          <c:order val="21"/>
          <c:tx>
            <c:strRef>
              <c:f>'Fig D1-1 - NMC-Co'!$J$24</c:f>
            </c:strRef>
          </c:tx>
          <c:spPr>
            <a:solidFill>
              <a:srgbClr val="666666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1"/>
          </c:dPt>
          <c:dPt>
            <c:idx val="3"/>
            <c:spPr>
              <a:solidFill>
                <a:srgbClr val="FFFFFF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D1-1 - NMC-Co'!$K$2:$N$2</c:f>
            </c:strRef>
          </c:cat>
          <c:val>
            <c:numRef>
              <c:f>'Fig D1-1 - NMC-Co'!$K$24:$N$24</c:f>
              <c:numCache/>
            </c:numRef>
          </c:val>
        </c:ser>
        <c:ser>
          <c:idx val="22"/>
          <c:order val="22"/>
          <c:tx>
            <c:strRef>
              <c:f>'Fig D1-1 - NMC-Co'!$J$25</c:f>
            </c:strRef>
          </c:tx>
          <c:spPr>
            <a:solidFill>
              <a:srgbClr val="028573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3"/>
            <c:spPr>
              <a:solidFill>
                <a:srgbClr val="FFFFFF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D1-1 - NMC-Co'!$K$2:$N$2</c:f>
            </c:strRef>
          </c:cat>
          <c:val>
            <c:numRef>
              <c:f>'Fig D1-1 - NMC-Co'!$K$25:$N$25</c:f>
              <c:numCache/>
            </c:numRef>
          </c:val>
        </c:ser>
        <c:ser>
          <c:idx val="23"/>
          <c:order val="23"/>
          <c:tx>
            <c:strRef>
              <c:f>'Fig D1-1 - NMC-Co'!$J$26</c:f>
            </c:strRef>
          </c:tx>
          <c:spPr>
            <a:solidFill>
              <a:srgbClr val="666666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0"/>
          </c:dPt>
          <c:dPt>
            <c:idx val="3"/>
            <c:spPr>
              <a:solidFill>
                <a:srgbClr val="FFFFFF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D1-1 - NMC-Co'!$K$2:$N$2</c:f>
            </c:strRef>
          </c:cat>
          <c:val>
            <c:numRef>
              <c:f>'Fig D1-1 - NMC-Co'!$K$26:$N$26</c:f>
              <c:numCache/>
            </c:numRef>
          </c:val>
        </c:ser>
        <c:ser>
          <c:idx val="24"/>
          <c:order val="24"/>
          <c:tx>
            <c:strRef>
              <c:f>'Fig D1-1 - NMC-Co'!$J$27</c:f>
            </c:strRef>
          </c:tx>
          <c:spPr>
            <a:solidFill>
              <a:srgbClr val="EE84D4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0"/>
          </c:dPt>
          <c:dPt>
            <c:idx val="3"/>
            <c:spPr>
              <a:solidFill>
                <a:srgbClr val="FFFFFF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D1-1 - NMC-Co'!$K$2:$N$2</c:f>
            </c:strRef>
          </c:cat>
          <c:val>
            <c:numRef>
              <c:f>'Fig D1-1 - NMC-Co'!$K$27:$N$27</c:f>
              <c:numCache/>
            </c:numRef>
          </c:val>
        </c:ser>
        <c:ser>
          <c:idx val="25"/>
          <c:order val="25"/>
          <c:tx>
            <c:strRef>
              <c:f>'Fig D1-1 - NMC-Co'!$J$28</c:f>
            </c:strRef>
          </c:tx>
          <c:spPr>
            <a:solidFill>
              <a:srgbClr val="8AFFFF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1"/>
          </c:dPt>
          <c:dPt>
            <c:idx val="3"/>
            <c:spPr>
              <a:solidFill>
                <a:srgbClr val="FFFFFF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D1-1 - NMC-Co'!$K$2:$N$2</c:f>
            </c:strRef>
          </c:cat>
          <c:val>
            <c:numRef>
              <c:f>'Fig D1-1 - NMC-Co'!$K$28:$N$28</c:f>
              <c:numCache/>
            </c:numRef>
          </c:val>
        </c:ser>
        <c:ser>
          <c:idx val="26"/>
          <c:order val="26"/>
          <c:tx>
            <c:strRef>
              <c:f>'Fig D1-1 - NMC-Co'!$J$29</c:f>
            </c:strRef>
          </c:tx>
          <c:spPr>
            <a:solidFill>
              <a:srgbClr val="C1272D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0"/>
          </c:dPt>
          <c:dPt>
            <c:idx val="3"/>
            <c:spPr>
              <a:solidFill>
                <a:srgbClr val="FFFFFF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D1-1 - NMC-Co'!$K$2:$N$2</c:f>
            </c:strRef>
          </c:cat>
          <c:val>
            <c:numRef>
              <c:f>'Fig D1-1 - NMC-Co'!$K$29:$N$29</c:f>
              <c:numCache/>
            </c:numRef>
          </c:val>
        </c:ser>
        <c:ser>
          <c:idx val="27"/>
          <c:order val="27"/>
          <c:tx>
            <c:strRef>
              <c:f>'Fig D1-1 - NMC-Co'!$J$30</c:f>
            </c:strRef>
          </c:tx>
          <c:spPr>
            <a:solidFill>
              <a:srgbClr val="FFFFFF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0"/>
          </c:dPt>
          <c:dPt>
            <c:idx val="3"/>
            <c:spPr>
              <a:solidFill>
                <a:srgbClr val="FFFFFF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D1-1 - NMC-Co'!$K$2:$N$2</c:f>
            </c:strRef>
          </c:cat>
          <c:val>
            <c:numRef>
              <c:f>'Fig D1-1 - NMC-Co'!$K$30:$N$30</c:f>
              <c:numCache/>
            </c:numRef>
          </c:val>
        </c:ser>
        <c:overlap val="100"/>
        <c:axId val="262870790"/>
        <c:axId val="1790234356"/>
      </c:barChart>
      <c:catAx>
        <c:axId val="2628707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NMC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90234356"/>
      </c:catAx>
      <c:valAx>
        <c:axId val="1790234356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62870790"/>
        <c:majorUnit val="1.0"/>
      </c:valAx>
    </c:plotArea>
    <c:plotVisOnly val="1"/>
  </c:chart>
</c:chartSpace>
</file>

<file path=xl/charts/chart1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percentStacked"/>
        <c:ser>
          <c:idx val="0"/>
          <c:order val="0"/>
          <c:tx>
            <c:strRef>
              <c:f>'Fig D1-1 - NMC-Co'!$S$3</c:f>
            </c:strRef>
          </c:tx>
          <c:spPr>
            <a:solidFill>
              <a:srgbClr val="E81313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2"/>
          </c:dPt>
          <c:cat>
            <c:strRef>
              <c:f>'Fig D1-1 - NMC-Co'!$T$2:$W$2</c:f>
            </c:strRef>
          </c:cat>
          <c:val>
            <c:numRef>
              <c:f>'Fig D1-1 - NMC-Co'!$T$3:$W$3</c:f>
              <c:numCache/>
            </c:numRef>
          </c:val>
        </c:ser>
        <c:ser>
          <c:idx val="1"/>
          <c:order val="1"/>
          <c:tx>
            <c:strRef>
              <c:f>'Fig D1-1 - NMC-Co'!$S$4</c:f>
            </c:strRef>
          </c:tx>
          <c:spPr>
            <a:solidFill>
              <a:srgbClr val="FB9432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2"/>
          </c:dPt>
          <c:cat>
            <c:strRef>
              <c:f>'Fig D1-1 - NMC-Co'!$T$2:$W$2</c:f>
            </c:strRef>
          </c:cat>
          <c:val>
            <c:numRef>
              <c:f>'Fig D1-1 - NMC-Co'!$T$4:$W$4</c:f>
              <c:numCache/>
            </c:numRef>
          </c:val>
        </c:ser>
        <c:ser>
          <c:idx val="2"/>
          <c:order val="2"/>
          <c:tx>
            <c:strRef>
              <c:f>'Fig D1-1 - NMC-Co'!$S$5</c:f>
            </c:strRef>
          </c:tx>
          <c:spPr>
            <a:solidFill>
              <a:srgbClr val="6D9EEB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2"/>
          </c:dPt>
          <c:cat>
            <c:strRef>
              <c:f>'Fig D1-1 - NMC-Co'!$T$2:$W$2</c:f>
            </c:strRef>
          </c:cat>
          <c:val>
            <c:numRef>
              <c:f>'Fig D1-1 - NMC-Co'!$T$5:$W$5</c:f>
              <c:numCache/>
            </c:numRef>
          </c:val>
        </c:ser>
        <c:ser>
          <c:idx val="3"/>
          <c:order val="3"/>
          <c:tx>
            <c:strRef>
              <c:f>'Fig D1-1 - NMC-Co'!$S$6</c:f>
            </c:strRef>
          </c:tx>
          <c:spPr>
            <a:solidFill>
              <a:srgbClr val="FFFFFF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1"/>
          </c:dPt>
          <c:cat>
            <c:strRef>
              <c:f>'Fig D1-1 - NMC-Co'!$T$2:$W$2</c:f>
            </c:strRef>
          </c:cat>
          <c:val>
            <c:numRef>
              <c:f>'Fig D1-1 - NMC-Co'!$T$6:$W$6</c:f>
              <c:numCache/>
            </c:numRef>
          </c:val>
        </c:ser>
        <c:ser>
          <c:idx val="4"/>
          <c:order val="4"/>
          <c:tx>
            <c:strRef>
              <c:f>'Fig D1-1 - NMC-Co'!$S$7</c:f>
            </c:strRef>
          </c:tx>
          <c:spPr>
            <a:solidFill>
              <a:srgbClr val="E81313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1"/>
          </c:dPt>
          <c:dPt>
            <c:idx val="3"/>
            <c:spPr>
              <a:solidFill>
                <a:srgbClr val="CC01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D1-1 - NMC-Co'!$T$2:$W$2</c:f>
            </c:strRef>
          </c:cat>
          <c:val>
            <c:numRef>
              <c:f>'Fig D1-1 - NMC-Co'!$T$7:$W$7</c:f>
              <c:numCache/>
            </c:numRef>
          </c:val>
        </c:ser>
        <c:ser>
          <c:idx val="5"/>
          <c:order val="5"/>
          <c:tx>
            <c:strRef>
              <c:f>'Fig D1-1 - NMC-Co'!$S$8</c:f>
            </c:strRef>
          </c:tx>
          <c:spPr>
            <a:solidFill>
              <a:srgbClr val="8AFFFF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1"/>
          </c:dPt>
          <c:cat>
            <c:strRef>
              <c:f>'Fig D1-1 - NMC-Co'!$T$2:$W$2</c:f>
            </c:strRef>
          </c:cat>
          <c:val>
            <c:numRef>
              <c:f>'Fig D1-1 - NMC-Co'!$T$8:$W$8</c:f>
              <c:numCache/>
            </c:numRef>
          </c:val>
        </c:ser>
        <c:ser>
          <c:idx val="6"/>
          <c:order val="6"/>
          <c:tx>
            <c:strRef>
              <c:f>'Fig D1-1 - NMC-Co'!$S$9</c:f>
            </c:strRef>
          </c:tx>
          <c:spPr>
            <a:solidFill>
              <a:srgbClr val="361C75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cat>
            <c:strRef>
              <c:f>'Fig D1-1 - NMC-Co'!$T$2:$W$2</c:f>
            </c:strRef>
          </c:cat>
          <c:val>
            <c:numRef>
              <c:f>'Fig D1-1 - NMC-Co'!$T$9:$W$9</c:f>
              <c:numCache/>
            </c:numRef>
          </c:val>
        </c:ser>
        <c:ser>
          <c:idx val="7"/>
          <c:order val="7"/>
          <c:tx>
            <c:strRef>
              <c:f>'Fig D1-1 - NMC-Co'!$S$10</c:f>
            </c:strRef>
          </c:tx>
          <c:spPr>
            <a:solidFill>
              <a:srgbClr val="F2D2BD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1"/>
          </c:dPt>
          <c:cat>
            <c:strRef>
              <c:f>'Fig D1-1 - NMC-Co'!$T$2:$W$2</c:f>
            </c:strRef>
          </c:cat>
          <c:val>
            <c:numRef>
              <c:f>'Fig D1-1 - NMC-Co'!$T$10:$W$10</c:f>
              <c:numCache/>
            </c:numRef>
          </c:val>
        </c:ser>
        <c:ser>
          <c:idx val="8"/>
          <c:order val="8"/>
          <c:tx>
            <c:strRef>
              <c:f>'Fig D1-1 - NMC-Co'!$S$11</c:f>
            </c:strRef>
          </c:tx>
          <c:spPr>
            <a:solidFill>
              <a:srgbClr val="C1272D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1"/>
          </c:dPt>
          <c:cat>
            <c:strRef>
              <c:f>'Fig D1-1 - NMC-Co'!$T$2:$W$2</c:f>
            </c:strRef>
          </c:cat>
          <c:val>
            <c:numRef>
              <c:f>'Fig D1-1 - NMC-Co'!$T$11:$W$11</c:f>
              <c:numCache/>
            </c:numRef>
          </c:val>
        </c:ser>
        <c:ser>
          <c:idx val="9"/>
          <c:order val="9"/>
          <c:tx>
            <c:strRef>
              <c:f>'Fig D1-1 - NMC-Co'!$S$12</c:f>
            </c:strRef>
          </c:tx>
          <c:spPr>
            <a:solidFill>
              <a:srgbClr val="E81313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1"/>
          </c:dPt>
          <c:cat>
            <c:strRef>
              <c:f>'Fig D1-1 - NMC-Co'!$T$2:$W$2</c:f>
            </c:strRef>
          </c:cat>
          <c:val>
            <c:numRef>
              <c:f>'Fig D1-1 - NMC-Co'!$T$12:$W$12</c:f>
              <c:numCache/>
            </c:numRef>
          </c:val>
        </c:ser>
        <c:ser>
          <c:idx val="10"/>
          <c:order val="10"/>
          <c:tx>
            <c:strRef>
              <c:f>'Fig D1-1 - NMC-Co'!$S$13</c:f>
            </c:strRef>
          </c:tx>
          <c:spPr>
            <a:solidFill>
              <a:srgbClr val="FB9432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1"/>
          </c:dPt>
          <c:cat>
            <c:strRef>
              <c:f>'Fig D1-1 - NMC-Co'!$T$2:$W$2</c:f>
            </c:strRef>
          </c:cat>
          <c:val>
            <c:numRef>
              <c:f>'Fig D1-1 - NMC-Co'!$T$13:$W$13</c:f>
              <c:numCache/>
            </c:numRef>
          </c:val>
        </c:ser>
        <c:ser>
          <c:idx val="11"/>
          <c:order val="11"/>
          <c:tx>
            <c:strRef>
              <c:f>'Fig D1-1 - NMC-Co'!$S$14</c:f>
            </c:strRef>
          </c:tx>
          <c:spPr>
            <a:solidFill>
              <a:srgbClr val="028573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1"/>
          </c:dPt>
          <c:cat>
            <c:strRef>
              <c:f>'Fig D1-1 - NMC-Co'!$T$2:$W$2</c:f>
            </c:strRef>
          </c:cat>
          <c:val>
            <c:numRef>
              <c:f>'Fig D1-1 - NMC-Co'!$T$14:$W$14</c:f>
              <c:numCache/>
            </c:numRef>
          </c:val>
        </c:ser>
        <c:ser>
          <c:idx val="12"/>
          <c:order val="12"/>
          <c:tx>
            <c:strRef>
              <c:f>'Fig D1-1 - NMC-Co'!$S$15</c:f>
            </c:strRef>
          </c:tx>
          <c:spPr>
            <a:solidFill>
              <a:srgbClr val="8AFFFF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1"/>
          </c:dPt>
          <c:cat>
            <c:strRef>
              <c:f>'Fig D1-1 - NMC-Co'!$T$2:$W$2</c:f>
            </c:strRef>
          </c:cat>
          <c:val>
            <c:numRef>
              <c:f>'Fig D1-1 - NMC-Co'!$T$15:$W$15</c:f>
              <c:numCache/>
            </c:numRef>
          </c:val>
        </c:ser>
        <c:ser>
          <c:idx val="13"/>
          <c:order val="13"/>
          <c:tx>
            <c:strRef>
              <c:f>'Fig D1-1 - NMC-Co'!$S$16</c:f>
            </c:strRef>
          </c:tx>
          <c:spPr>
            <a:solidFill>
              <a:srgbClr val="C1272D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cat>
            <c:strRef>
              <c:f>'Fig D1-1 - NMC-Co'!$T$2:$W$2</c:f>
            </c:strRef>
          </c:cat>
          <c:val>
            <c:numRef>
              <c:f>'Fig D1-1 - NMC-Co'!$T$16:$W$16</c:f>
              <c:numCache/>
            </c:numRef>
          </c:val>
        </c:ser>
        <c:ser>
          <c:idx val="14"/>
          <c:order val="14"/>
          <c:tx>
            <c:strRef>
              <c:f>'Fig D1-1 - NMC-Co'!$S$17</c:f>
            </c:strRef>
          </c:tx>
          <c:spPr>
            <a:solidFill>
              <a:srgbClr val="666666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0"/>
          </c:dPt>
          <c:dPt>
            <c:idx val="3"/>
            <c:spPr>
              <a:solidFill>
                <a:srgbClr val="CC01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D1-1 - NMC-Co'!$T$2:$W$2</c:f>
            </c:strRef>
          </c:cat>
          <c:val>
            <c:numRef>
              <c:f>'Fig D1-1 - NMC-Co'!$T$17:$W$17</c:f>
              <c:numCache/>
            </c:numRef>
          </c:val>
        </c:ser>
        <c:ser>
          <c:idx val="15"/>
          <c:order val="15"/>
          <c:tx>
            <c:strRef>
              <c:f>'Fig D1-1 - NMC-Co'!$S$18</c:f>
            </c:strRef>
          </c:tx>
          <c:spPr>
            <a:solidFill>
              <a:srgbClr val="FFFFFF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0"/>
          </c:dPt>
          <c:dPt>
            <c:idx val="3"/>
            <c:spPr>
              <a:solidFill>
                <a:srgbClr val="CC00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D1-1 - NMC-Co'!$T$2:$W$2</c:f>
            </c:strRef>
          </c:cat>
          <c:val>
            <c:numRef>
              <c:f>'Fig D1-1 - NMC-Co'!$T$18:$W$18</c:f>
              <c:numCache/>
            </c:numRef>
          </c:val>
        </c:ser>
        <c:ser>
          <c:idx val="16"/>
          <c:order val="16"/>
          <c:tx>
            <c:strRef>
              <c:f>'Fig D1-1 - NMC-Co'!$S$19</c:f>
            </c:strRef>
          </c:tx>
          <c:spPr>
            <a:solidFill>
              <a:srgbClr val="FFFFFF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0"/>
          </c:dPt>
          <c:dPt>
            <c:idx val="3"/>
            <c:spPr>
              <a:solidFill>
                <a:srgbClr val="CC01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D1-1 - NMC-Co'!$T$2:$W$2</c:f>
            </c:strRef>
          </c:cat>
          <c:val>
            <c:numRef>
              <c:f>'Fig D1-1 - NMC-Co'!$T$19:$W$19</c:f>
              <c:numCache/>
            </c:numRef>
          </c:val>
        </c:ser>
        <c:ser>
          <c:idx val="17"/>
          <c:order val="17"/>
          <c:tx>
            <c:strRef>
              <c:f>'Fig D1-1 - NMC-Co'!$S$20</c:f>
            </c:strRef>
          </c:tx>
          <c:spPr>
            <a:solidFill>
              <a:srgbClr val="8AFFFF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0"/>
          </c:dPt>
          <c:dPt>
            <c:idx val="3"/>
            <c:spPr>
              <a:solidFill>
                <a:srgbClr val="FFFFFF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D1-1 - NMC-Co'!$T$2:$W$2</c:f>
            </c:strRef>
          </c:cat>
          <c:val>
            <c:numRef>
              <c:f>'Fig D1-1 - NMC-Co'!$T$20:$W$20</c:f>
              <c:numCache/>
            </c:numRef>
          </c:val>
        </c:ser>
        <c:ser>
          <c:idx val="18"/>
          <c:order val="18"/>
          <c:tx>
            <c:strRef>
              <c:f>'Fig D1-1 - NMC-Co'!$S$21</c:f>
            </c:strRef>
          </c:tx>
          <c:spPr>
            <a:solidFill>
              <a:srgbClr val="666666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3"/>
            <c:spPr>
              <a:solidFill>
                <a:srgbClr val="FFFFFF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D1-1 - NMC-Co'!$T$2:$W$2</c:f>
            </c:strRef>
          </c:cat>
          <c:val>
            <c:numRef>
              <c:f>'Fig D1-1 - NMC-Co'!$T$21:$W$21</c:f>
              <c:numCache/>
            </c:numRef>
          </c:val>
        </c:ser>
        <c:ser>
          <c:idx val="19"/>
          <c:order val="19"/>
          <c:tx>
            <c:strRef>
              <c:f>'Fig D1-1 - NMC-Co'!$S$22</c:f>
            </c:strRef>
          </c:tx>
          <c:spPr>
            <a:solidFill>
              <a:srgbClr val="F2D2BD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3"/>
            <c:spPr>
              <a:solidFill>
                <a:srgbClr val="FFFFFF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D1-1 - NMC-Co'!$T$2:$W$2</c:f>
            </c:strRef>
          </c:cat>
          <c:val>
            <c:numRef>
              <c:f>'Fig D1-1 - NMC-Co'!$T$22:$W$22</c:f>
              <c:numCache/>
            </c:numRef>
          </c:val>
        </c:ser>
        <c:ser>
          <c:idx val="20"/>
          <c:order val="20"/>
          <c:tx>
            <c:strRef>
              <c:f>'Fig D1-1 - NMC-Co'!$S$23</c:f>
            </c:strRef>
          </c:tx>
          <c:spPr>
            <a:solidFill>
              <a:srgbClr val="C1272D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0"/>
          </c:dPt>
          <c:dPt>
            <c:idx val="3"/>
            <c:spPr>
              <a:solidFill>
                <a:srgbClr val="FFFFFF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D1-1 - NMC-Co'!$T$2:$W$2</c:f>
            </c:strRef>
          </c:cat>
          <c:val>
            <c:numRef>
              <c:f>'Fig D1-1 - NMC-Co'!$T$23:$W$23</c:f>
              <c:numCache/>
            </c:numRef>
          </c:val>
        </c:ser>
        <c:ser>
          <c:idx val="21"/>
          <c:order val="21"/>
          <c:tx>
            <c:strRef>
              <c:f>'Fig D1-1 - NMC-Co'!$S$24</c:f>
            </c:strRef>
          </c:tx>
          <c:spPr>
            <a:solidFill>
              <a:srgbClr val="FFFFFF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0"/>
          </c:dPt>
          <c:dPt>
            <c:idx val="1"/>
          </c:dPt>
          <c:dPt>
            <c:idx val="3"/>
            <c:spPr>
              <a:solidFill>
                <a:srgbClr val="CC01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D1-1 - NMC-Co'!$T$2:$W$2</c:f>
            </c:strRef>
          </c:cat>
          <c:val>
            <c:numRef>
              <c:f>'Fig D1-1 - NMC-Co'!$T$24:$W$24</c:f>
              <c:numCache/>
            </c:numRef>
          </c:val>
        </c:ser>
        <c:ser>
          <c:idx val="22"/>
          <c:order val="22"/>
          <c:tx>
            <c:strRef>
              <c:f>'Fig D1-1 - NMC-Co'!$S$25</c:f>
            </c:strRef>
          </c:tx>
          <c:spPr>
            <a:solidFill>
              <a:srgbClr val="666666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3"/>
            <c:spPr>
              <a:solidFill>
                <a:srgbClr val="FFFFFF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D1-1 - NMC-Co'!$T$2:$W$2</c:f>
            </c:strRef>
          </c:cat>
          <c:val>
            <c:numRef>
              <c:f>'Fig D1-1 - NMC-Co'!$T$25:$W$25</c:f>
              <c:numCache/>
            </c:numRef>
          </c:val>
        </c:ser>
        <c:ser>
          <c:idx val="23"/>
          <c:order val="23"/>
          <c:tx>
            <c:strRef>
              <c:f>'Fig D1-1 - NMC-Co'!$S$26</c:f>
            </c:strRef>
          </c:tx>
          <c:spPr>
            <a:solidFill>
              <a:srgbClr val="028573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0"/>
          </c:dPt>
          <c:dPt>
            <c:idx val="3"/>
            <c:spPr>
              <a:solidFill>
                <a:srgbClr val="FFFFFF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D1-1 - NMC-Co'!$T$2:$W$2</c:f>
            </c:strRef>
          </c:cat>
          <c:val>
            <c:numRef>
              <c:f>'Fig D1-1 - NMC-Co'!$T$26:$W$26</c:f>
              <c:numCache/>
            </c:numRef>
          </c:val>
        </c:ser>
        <c:ser>
          <c:idx val="24"/>
          <c:order val="24"/>
          <c:tx>
            <c:strRef>
              <c:f>'Fig D1-1 - NMC-Co'!$S$27</c:f>
            </c:strRef>
          </c:tx>
          <c:spPr>
            <a:solidFill>
              <a:srgbClr val="666666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0"/>
          </c:dPt>
          <c:dPt>
            <c:idx val="3"/>
            <c:spPr>
              <a:solidFill>
                <a:srgbClr val="FFFFFF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D1-1 - NMC-Co'!$T$2:$W$2</c:f>
            </c:strRef>
          </c:cat>
          <c:val>
            <c:numRef>
              <c:f>'Fig D1-1 - NMC-Co'!$T$27:$W$27</c:f>
              <c:numCache/>
            </c:numRef>
          </c:val>
        </c:ser>
        <c:ser>
          <c:idx val="25"/>
          <c:order val="25"/>
          <c:tx>
            <c:strRef>
              <c:f>'Fig D1-1 - NMC-Co'!$S$28</c:f>
            </c:strRef>
          </c:tx>
          <c:spPr>
            <a:solidFill>
              <a:srgbClr val="8AFFFF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1"/>
          </c:dPt>
          <c:dPt>
            <c:idx val="3"/>
            <c:spPr>
              <a:solidFill>
                <a:srgbClr val="FFFFFF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D1-1 - NMC-Co'!$T$2:$W$2</c:f>
            </c:strRef>
          </c:cat>
          <c:val>
            <c:numRef>
              <c:f>'Fig D1-1 - NMC-Co'!$T$28:$W$28</c:f>
              <c:numCache/>
            </c:numRef>
          </c:val>
        </c:ser>
        <c:ser>
          <c:idx val="26"/>
          <c:order val="26"/>
          <c:tx>
            <c:strRef>
              <c:f>'Fig D1-1 - NMC-Co'!$S$29</c:f>
            </c:strRef>
          </c:tx>
          <c:spPr>
            <a:solidFill>
              <a:srgbClr val="C1272D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0"/>
          </c:dPt>
          <c:dPt>
            <c:idx val="3"/>
            <c:spPr>
              <a:solidFill>
                <a:srgbClr val="FFFFFF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D1-1 - NMC-Co'!$T$2:$W$2</c:f>
            </c:strRef>
          </c:cat>
          <c:val>
            <c:numRef>
              <c:f>'Fig D1-1 - NMC-Co'!$T$29:$W$29</c:f>
              <c:numCache/>
            </c:numRef>
          </c:val>
        </c:ser>
        <c:ser>
          <c:idx val="27"/>
          <c:order val="27"/>
          <c:tx>
            <c:strRef>
              <c:f>'Fig D1-1 - NMC-Co'!$S$30</c:f>
            </c:strRef>
          </c:tx>
          <c:spPr>
            <a:solidFill>
              <a:srgbClr val="FFFFFF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0"/>
          </c:dPt>
          <c:dPt>
            <c:idx val="3"/>
            <c:spPr>
              <a:solidFill>
                <a:srgbClr val="FFFFFF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D1-1 - NMC-Co'!$T$2:$W$2</c:f>
            </c:strRef>
          </c:cat>
          <c:val>
            <c:numRef>
              <c:f>'Fig D1-1 - NMC-Co'!$T$30:$W$30</c:f>
              <c:numCache/>
            </c:numRef>
          </c:val>
        </c:ser>
        <c:overlap val="100"/>
        <c:axId val="643178998"/>
        <c:axId val="343009272"/>
      </c:barChart>
      <c:catAx>
        <c:axId val="64317899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NMC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43009272"/>
      </c:catAx>
      <c:valAx>
        <c:axId val="343009272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43178998"/>
        <c:majorUnit val="1.0"/>
      </c:valAx>
    </c:plotArea>
    <c:plotVisOnly val="1"/>
  </c:chart>
</c:chartSpace>
</file>

<file path=xl/charts/chart1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percentStacked"/>
        <c:ser>
          <c:idx val="0"/>
          <c:order val="0"/>
          <c:tx>
            <c:strRef>
              <c:f>'Fig D1-1 - NMC-Co'!$AB$3</c:f>
            </c:strRef>
          </c:tx>
          <c:spPr>
            <a:solidFill>
              <a:srgbClr val="E81313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2"/>
          </c:dPt>
          <c:cat>
            <c:strRef>
              <c:f>'Fig D1-1 - NMC-Co'!$AC$2:$AF$2</c:f>
            </c:strRef>
          </c:cat>
          <c:val>
            <c:numRef>
              <c:f>'Fig D1-1 - NMC-Co'!$AC$3:$AF$3</c:f>
              <c:numCache/>
            </c:numRef>
          </c:val>
        </c:ser>
        <c:ser>
          <c:idx val="1"/>
          <c:order val="1"/>
          <c:tx>
            <c:strRef>
              <c:f>'Fig D1-1 - NMC-Co'!$AB$4</c:f>
            </c:strRef>
          </c:tx>
          <c:spPr>
            <a:solidFill>
              <a:srgbClr val="FB9432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2"/>
          </c:dPt>
          <c:cat>
            <c:strRef>
              <c:f>'Fig D1-1 - NMC-Co'!$AC$2:$AF$2</c:f>
            </c:strRef>
          </c:cat>
          <c:val>
            <c:numRef>
              <c:f>'Fig D1-1 - NMC-Co'!$AC$4:$AF$4</c:f>
              <c:numCache/>
            </c:numRef>
          </c:val>
        </c:ser>
        <c:ser>
          <c:idx val="2"/>
          <c:order val="2"/>
          <c:tx>
            <c:strRef>
              <c:f>'Fig D1-1 - NMC-Co'!$AB$5</c:f>
            </c:strRef>
          </c:tx>
          <c:spPr>
            <a:solidFill>
              <a:srgbClr val="6D9EEB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2"/>
          </c:dPt>
          <c:cat>
            <c:strRef>
              <c:f>'Fig D1-1 - NMC-Co'!$AC$2:$AF$2</c:f>
            </c:strRef>
          </c:cat>
          <c:val>
            <c:numRef>
              <c:f>'Fig D1-1 - NMC-Co'!$AC$5:$AF$5</c:f>
              <c:numCache/>
            </c:numRef>
          </c:val>
        </c:ser>
        <c:ser>
          <c:idx val="3"/>
          <c:order val="3"/>
          <c:tx>
            <c:strRef>
              <c:f>'Fig D1-1 - NMC-Co'!$AB$6</c:f>
            </c:strRef>
          </c:tx>
          <c:spPr>
            <a:solidFill>
              <a:srgbClr val="FFFFFF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1"/>
          </c:dPt>
          <c:cat>
            <c:strRef>
              <c:f>'Fig D1-1 - NMC-Co'!$AC$2:$AF$2</c:f>
            </c:strRef>
          </c:cat>
          <c:val>
            <c:numRef>
              <c:f>'Fig D1-1 - NMC-Co'!$AC$6:$AF$6</c:f>
              <c:numCache/>
            </c:numRef>
          </c:val>
        </c:ser>
        <c:ser>
          <c:idx val="4"/>
          <c:order val="4"/>
          <c:tx>
            <c:strRef>
              <c:f>'Fig D1-1 - NMC-Co'!$AB$7</c:f>
            </c:strRef>
          </c:tx>
          <c:spPr>
            <a:solidFill>
              <a:srgbClr val="E81313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1"/>
          </c:dPt>
          <c:dPt>
            <c:idx val="3"/>
            <c:spPr>
              <a:solidFill>
                <a:srgbClr val="CC01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D1-1 - NMC-Co'!$AC$2:$AF$2</c:f>
            </c:strRef>
          </c:cat>
          <c:val>
            <c:numRef>
              <c:f>'Fig D1-1 - NMC-Co'!$AC$7:$AF$7</c:f>
              <c:numCache/>
            </c:numRef>
          </c:val>
        </c:ser>
        <c:ser>
          <c:idx val="5"/>
          <c:order val="5"/>
          <c:tx>
            <c:strRef>
              <c:f>'Fig D1-1 - NMC-Co'!$AB$8</c:f>
            </c:strRef>
          </c:tx>
          <c:spPr>
            <a:solidFill>
              <a:srgbClr val="8AFFFF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1"/>
          </c:dPt>
          <c:cat>
            <c:strRef>
              <c:f>'Fig D1-1 - NMC-Co'!$AC$2:$AF$2</c:f>
            </c:strRef>
          </c:cat>
          <c:val>
            <c:numRef>
              <c:f>'Fig D1-1 - NMC-Co'!$AC$8:$AF$8</c:f>
              <c:numCache/>
            </c:numRef>
          </c:val>
        </c:ser>
        <c:ser>
          <c:idx val="6"/>
          <c:order val="6"/>
          <c:tx>
            <c:strRef>
              <c:f>'Fig D1-1 - NMC-Co'!$AB$9</c:f>
            </c:strRef>
          </c:tx>
          <c:spPr>
            <a:solidFill>
              <a:srgbClr val="361C75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cat>
            <c:strRef>
              <c:f>'Fig D1-1 - NMC-Co'!$AC$2:$AF$2</c:f>
            </c:strRef>
          </c:cat>
          <c:val>
            <c:numRef>
              <c:f>'Fig D1-1 - NMC-Co'!$AC$9:$AF$9</c:f>
              <c:numCache/>
            </c:numRef>
          </c:val>
        </c:ser>
        <c:ser>
          <c:idx val="7"/>
          <c:order val="7"/>
          <c:tx>
            <c:strRef>
              <c:f>'Fig D1-1 - NMC-Co'!$AB$10</c:f>
            </c:strRef>
          </c:tx>
          <c:spPr>
            <a:solidFill>
              <a:srgbClr val="F2D2BD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1"/>
          </c:dPt>
          <c:cat>
            <c:strRef>
              <c:f>'Fig D1-1 - NMC-Co'!$AC$2:$AF$2</c:f>
            </c:strRef>
          </c:cat>
          <c:val>
            <c:numRef>
              <c:f>'Fig D1-1 - NMC-Co'!$AC$10:$AF$10</c:f>
              <c:numCache/>
            </c:numRef>
          </c:val>
        </c:ser>
        <c:ser>
          <c:idx val="8"/>
          <c:order val="8"/>
          <c:tx>
            <c:strRef>
              <c:f>'Fig D1-1 - NMC-Co'!$AB$11</c:f>
            </c:strRef>
          </c:tx>
          <c:spPr>
            <a:solidFill>
              <a:srgbClr val="C1272D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1"/>
          </c:dPt>
          <c:cat>
            <c:strRef>
              <c:f>'Fig D1-1 - NMC-Co'!$AC$2:$AF$2</c:f>
            </c:strRef>
          </c:cat>
          <c:val>
            <c:numRef>
              <c:f>'Fig D1-1 - NMC-Co'!$AC$11:$AF$11</c:f>
              <c:numCache/>
            </c:numRef>
          </c:val>
        </c:ser>
        <c:ser>
          <c:idx val="9"/>
          <c:order val="9"/>
          <c:tx>
            <c:strRef>
              <c:f>'Fig D1-1 - NMC-Co'!$AB$12</c:f>
            </c:strRef>
          </c:tx>
          <c:spPr>
            <a:solidFill>
              <a:srgbClr val="E81313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1"/>
          </c:dPt>
          <c:cat>
            <c:strRef>
              <c:f>'Fig D1-1 - NMC-Co'!$AC$2:$AF$2</c:f>
            </c:strRef>
          </c:cat>
          <c:val>
            <c:numRef>
              <c:f>'Fig D1-1 - NMC-Co'!$AC$12:$AF$12</c:f>
              <c:numCache/>
            </c:numRef>
          </c:val>
        </c:ser>
        <c:ser>
          <c:idx val="10"/>
          <c:order val="10"/>
          <c:tx>
            <c:strRef>
              <c:f>'Fig D1-1 - NMC-Co'!$AB$13</c:f>
            </c:strRef>
          </c:tx>
          <c:spPr>
            <a:solidFill>
              <a:srgbClr val="FB9432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1"/>
          </c:dPt>
          <c:cat>
            <c:strRef>
              <c:f>'Fig D1-1 - NMC-Co'!$AC$2:$AF$2</c:f>
            </c:strRef>
          </c:cat>
          <c:val>
            <c:numRef>
              <c:f>'Fig D1-1 - NMC-Co'!$AC$13:$AF$13</c:f>
              <c:numCache/>
            </c:numRef>
          </c:val>
        </c:ser>
        <c:ser>
          <c:idx val="11"/>
          <c:order val="11"/>
          <c:tx>
            <c:strRef>
              <c:f>'Fig D1-1 - NMC-Co'!$AB$14</c:f>
            </c:strRef>
          </c:tx>
          <c:spPr>
            <a:solidFill>
              <a:srgbClr val="028573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1"/>
          </c:dPt>
          <c:cat>
            <c:strRef>
              <c:f>'Fig D1-1 - NMC-Co'!$AC$2:$AF$2</c:f>
            </c:strRef>
          </c:cat>
          <c:val>
            <c:numRef>
              <c:f>'Fig D1-1 - NMC-Co'!$AC$14:$AF$14</c:f>
              <c:numCache/>
            </c:numRef>
          </c:val>
        </c:ser>
        <c:ser>
          <c:idx val="12"/>
          <c:order val="12"/>
          <c:tx>
            <c:strRef>
              <c:f>'Fig D1-1 - NMC-Co'!$AB$15</c:f>
            </c:strRef>
          </c:tx>
          <c:spPr>
            <a:solidFill>
              <a:srgbClr val="8AFFFF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1"/>
          </c:dPt>
          <c:cat>
            <c:strRef>
              <c:f>'Fig D1-1 - NMC-Co'!$AC$2:$AF$2</c:f>
            </c:strRef>
          </c:cat>
          <c:val>
            <c:numRef>
              <c:f>'Fig D1-1 - NMC-Co'!$AC$15:$AF$15</c:f>
              <c:numCache/>
            </c:numRef>
          </c:val>
        </c:ser>
        <c:ser>
          <c:idx val="13"/>
          <c:order val="13"/>
          <c:tx>
            <c:strRef>
              <c:f>'Fig D1-1 - NMC-Co'!$AB$16</c:f>
            </c:strRef>
          </c:tx>
          <c:spPr>
            <a:solidFill>
              <a:srgbClr val="C1272D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cat>
            <c:strRef>
              <c:f>'Fig D1-1 - NMC-Co'!$AC$2:$AF$2</c:f>
            </c:strRef>
          </c:cat>
          <c:val>
            <c:numRef>
              <c:f>'Fig D1-1 - NMC-Co'!$AC$16:$AF$16</c:f>
              <c:numCache/>
            </c:numRef>
          </c:val>
        </c:ser>
        <c:ser>
          <c:idx val="14"/>
          <c:order val="14"/>
          <c:tx>
            <c:strRef>
              <c:f>'Fig D1-1 - NMC-Co'!$AB$17</c:f>
            </c:strRef>
          </c:tx>
          <c:spPr>
            <a:solidFill>
              <a:srgbClr val="666666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0"/>
          </c:dPt>
          <c:dPt>
            <c:idx val="3"/>
            <c:spPr>
              <a:solidFill>
                <a:srgbClr val="CC01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D1-1 - NMC-Co'!$AC$2:$AF$2</c:f>
            </c:strRef>
          </c:cat>
          <c:val>
            <c:numRef>
              <c:f>'Fig D1-1 - NMC-Co'!$AC$17:$AF$17</c:f>
              <c:numCache/>
            </c:numRef>
          </c:val>
        </c:ser>
        <c:ser>
          <c:idx val="15"/>
          <c:order val="15"/>
          <c:tx>
            <c:strRef>
              <c:f>'Fig D1-1 - NMC-Co'!$AB$18</c:f>
            </c:strRef>
          </c:tx>
          <c:spPr>
            <a:solidFill>
              <a:srgbClr val="FFFFFF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0"/>
          </c:dPt>
          <c:dPt>
            <c:idx val="3"/>
            <c:spPr>
              <a:solidFill>
                <a:srgbClr val="CC00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D1-1 - NMC-Co'!$AC$2:$AF$2</c:f>
            </c:strRef>
          </c:cat>
          <c:val>
            <c:numRef>
              <c:f>'Fig D1-1 - NMC-Co'!$AC$18:$AF$18</c:f>
              <c:numCache/>
            </c:numRef>
          </c:val>
        </c:ser>
        <c:ser>
          <c:idx val="16"/>
          <c:order val="16"/>
          <c:tx>
            <c:strRef>
              <c:f>'Fig D1-1 - NMC-Co'!$AB$19</c:f>
            </c:strRef>
          </c:tx>
          <c:spPr>
            <a:solidFill>
              <a:srgbClr val="FFFFFF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0"/>
          </c:dPt>
          <c:dPt>
            <c:idx val="3"/>
            <c:spPr>
              <a:solidFill>
                <a:srgbClr val="CC01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D1-1 - NMC-Co'!$AC$2:$AF$2</c:f>
            </c:strRef>
          </c:cat>
          <c:val>
            <c:numRef>
              <c:f>'Fig D1-1 - NMC-Co'!$AC$19:$AF$19</c:f>
              <c:numCache/>
            </c:numRef>
          </c:val>
        </c:ser>
        <c:ser>
          <c:idx val="17"/>
          <c:order val="17"/>
          <c:tx>
            <c:strRef>
              <c:f>'Fig D1-1 - NMC-Co'!$AB$20</c:f>
            </c:strRef>
          </c:tx>
          <c:spPr>
            <a:solidFill>
              <a:srgbClr val="8AFFFF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0"/>
          </c:dPt>
          <c:dPt>
            <c:idx val="3"/>
            <c:spPr>
              <a:solidFill>
                <a:srgbClr val="FFFFFF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D1-1 - NMC-Co'!$AC$2:$AF$2</c:f>
            </c:strRef>
          </c:cat>
          <c:val>
            <c:numRef>
              <c:f>'Fig D1-1 - NMC-Co'!$AC$20:$AF$20</c:f>
              <c:numCache/>
            </c:numRef>
          </c:val>
        </c:ser>
        <c:ser>
          <c:idx val="18"/>
          <c:order val="18"/>
          <c:tx>
            <c:strRef>
              <c:f>'Fig D1-1 - NMC-Co'!$AB$21</c:f>
            </c:strRef>
          </c:tx>
          <c:spPr>
            <a:solidFill>
              <a:srgbClr val="666666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3"/>
            <c:spPr>
              <a:solidFill>
                <a:srgbClr val="CC01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D1-1 - NMC-Co'!$AC$2:$AF$2</c:f>
            </c:strRef>
          </c:cat>
          <c:val>
            <c:numRef>
              <c:f>'Fig D1-1 - NMC-Co'!$AC$21:$AF$21</c:f>
              <c:numCache/>
            </c:numRef>
          </c:val>
        </c:ser>
        <c:ser>
          <c:idx val="19"/>
          <c:order val="19"/>
          <c:tx>
            <c:strRef>
              <c:f>'Fig D1-1 - NMC-Co'!$AB$22</c:f>
            </c:strRef>
          </c:tx>
          <c:spPr>
            <a:solidFill>
              <a:srgbClr val="F2D2BD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3"/>
            <c:spPr>
              <a:solidFill>
                <a:srgbClr val="FFFFFF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D1-1 - NMC-Co'!$AC$2:$AF$2</c:f>
            </c:strRef>
          </c:cat>
          <c:val>
            <c:numRef>
              <c:f>'Fig D1-1 - NMC-Co'!$AC$22:$AF$22</c:f>
              <c:numCache/>
            </c:numRef>
          </c:val>
        </c:ser>
        <c:ser>
          <c:idx val="20"/>
          <c:order val="20"/>
          <c:tx>
            <c:strRef>
              <c:f>'Fig D1-1 - NMC-Co'!$AB$23</c:f>
            </c:strRef>
          </c:tx>
          <c:spPr>
            <a:solidFill>
              <a:srgbClr val="C1272D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0"/>
          </c:dPt>
          <c:dPt>
            <c:idx val="3"/>
            <c:spPr>
              <a:solidFill>
                <a:srgbClr val="FFFFFF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D1-1 - NMC-Co'!$AC$2:$AF$2</c:f>
            </c:strRef>
          </c:cat>
          <c:val>
            <c:numRef>
              <c:f>'Fig D1-1 - NMC-Co'!$AC$23:$AF$23</c:f>
              <c:numCache/>
            </c:numRef>
          </c:val>
        </c:ser>
        <c:ser>
          <c:idx val="21"/>
          <c:order val="21"/>
          <c:tx>
            <c:strRef>
              <c:f>'Fig D1-1 - NMC-Co'!$AB$24</c:f>
            </c:strRef>
          </c:tx>
          <c:spPr>
            <a:solidFill>
              <a:srgbClr val="FFFFFF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0"/>
          </c:dPt>
          <c:dPt>
            <c:idx val="1"/>
          </c:dPt>
          <c:dPt>
            <c:idx val="3"/>
            <c:spPr>
              <a:solidFill>
                <a:srgbClr val="CC01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D1-1 - NMC-Co'!$AC$2:$AF$2</c:f>
            </c:strRef>
          </c:cat>
          <c:val>
            <c:numRef>
              <c:f>'Fig D1-1 - NMC-Co'!$AC$24:$AF$24</c:f>
              <c:numCache/>
            </c:numRef>
          </c:val>
        </c:ser>
        <c:ser>
          <c:idx val="22"/>
          <c:order val="22"/>
          <c:tx>
            <c:strRef>
              <c:f>'Fig D1-1 - NMC-Co'!$AB$25</c:f>
            </c:strRef>
          </c:tx>
          <c:spPr>
            <a:solidFill>
              <a:srgbClr val="666666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3"/>
            <c:spPr>
              <a:solidFill>
                <a:srgbClr val="CC01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D1-1 - NMC-Co'!$AC$2:$AF$2</c:f>
            </c:strRef>
          </c:cat>
          <c:val>
            <c:numRef>
              <c:f>'Fig D1-1 - NMC-Co'!$AC$25:$AF$25</c:f>
              <c:numCache/>
            </c:numRef>
          </c:val>
        </c:ser>
        <c:ser>
          <c:idx val="23"/>
          <c:order val="23"/>
          <c:tx>
            <c:strRef>
              <c:f>'Fig D1-1 - NMC-Co'!$AB$26</c:f>
            </c:strRef>
          </c:tx>
          <c:spPr>
            <a:solidFill>
              <a:srgbClr val="028573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0"/>
          </c:dPt>
          <c:dPt>
            <c:idx val="3"/>
            <c:spPr>
              <a:solidFill>
                <a:srgbClr val="FFFFFF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D1-1 - NMC-Co'!$AC$2:$AF$2</c:f>
            </c:strRef>
          </c:cat>
          <c:val>
            <c:numRef>
              <c:f>'Fig D1-1 - NMC-Co'!$AC$26:$AF$26</c:f>
              <c:numCache/>
            </c:numRef>
          </c:val>
        </c:ser>
        <c:ser>
          <c:idx val="24"/>
          <c:order val="24"/>
          <c:tx>
            <c:strRef>
              <c:f>'Fig D1-1 - NMC-Co'!$AB$27</c:f>
            </c:strRef>
          </c:tx>
          <c:spPr>
            <a:solidFill>
              <a:srgbClr val="666666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0"/>
          </c:dPt>
          <c:dPt>
            <c:idx val="3"/>
            <c:spPr>
              <a:solidFill>
                <a:srgbClr val="CC01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D1-1 - NMC-Co'!$AC$2:$AF$2</c:f>
            </c:strRef>
          </c:cat>
          <c:val>
            <c:numRef>
              <c:f>'Fig D1-1 - NMC-Co'!$AC$27:$AF$27</c:f>
              <c:numCache/>
            </c:numRef>
          </c:val>
        </c:ser>
        <c:ser>
          <c:idx val="25"/>
          <c:order val="25"/>
          <c:tx>
            <c:strRef>
              <c:f>'Fig D1-1 - NMC-Co'!$AB$28</c:f>
            </c:strRef>
          </c:tx>
          <c:spPr>
            <a:solidFill>
              <a:srgbClr val="8AFFFF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1"/>
          </c:dPt>
          <c:dPt>
            <c:idx val="3"/>
            <c:spPr>
              <a:solidFill>
                <a:srgbClr val="FFFFFF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D1-1 - NMC-Co'!$AC$2:$AF$2</c:f>
            </c:strRef>
          </c:cat>
          <c:val>
            <c:numRef>
              <c:f>'Fig D1-1 - NMC-Co'!$AC$28:$AF$28</c:f>
              <c:numCache/>
            </c:numRef>
          </c:val>
        </c:ser>
        <c:ser>
          <c:idx val="26"/>
          <c:order val="26"/>
          <c:tx>
            <c:strRef>
              <c:f>'Fig D1-1 - NMC-Co'!$AB$29</c:f>
            </c:strRef>
          </c:tx>
          <c:spPr>
            <a:solidFill>
              <a:srgbClr val="C1272D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0"/>
          </c:dPt>
          <c:dPt>
            <c:idx val="3"/>
            <c:spPr>
              <a:solidFill>
                <a:srgbClr val="FFFFFF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D1-1 - NMC-Co'!$AC$2:$AF$2</c:f>
            </c:strRef>
          </c:cat>
          <c:val>
            <c:numRef>
              <c:f>'Fig D1-1 - NMC-Co'!$AC$29:$AF$29</c:f>
              <c:numCache/>
            </c:numRef>
          </c:val>
        </c:ser>
        <c:ser>
          <c:idx val="27"/>
          <c:order val="27"/>
          <c:tx>
            <c:strRef>
              <c:f>'Fig D1-1 - NMC-Co'!$AB$30</c:f>
            </c:strRef>
          </c:tx>
          <c:spPr>
            <a:solidFill>
              <a:srgbClr val="FFFFFF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0"/>
          </c:dPt>
          <c:dPt>
            <c:idx val="3"/>
            <c:spPr>
              <a:solidFill>
                <a:srgbClr val="CC01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D1-1 - NMC-Co'!$AC$2:$AF$2</c:f>
            </c:strRef>
          </c:cat>
          <c:val>
            <c:numRef>
              <c:f>'Fig D1-1 - NMC-Co'!$AC$30:$AF$30</c:f>
              <c:numCache/>
            </c:numRef>
          </c:val>
        </c:ser>
        <c:overlap val="100"/>
        <c:axId val="691600008"/>
        <c:axId val="1733180561"/>
      </c:barChart>
      <c:catAx>
        <c:axId val="691600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NMC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33180561"/>
      </c:catAx>
      <c:valAx>
        <c:axId val="1733180561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91600008"/>
        <c:majorUnit val="1.0"/>
      </c:valAx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percentStacked"/>
        <c:ser>
          <c:idx val="0"/>
          <c:order val="0"/>
          <c:tx>
            <c:strRef>
              <c:f>'Fig 4(a-d) - LFP-Li'!$J$4</c:f>
            </c:strRef>
          </c:tx>
          <c:spPr>
            <a:solidFill>
              <a:srgbClr val="E81313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cat>
            <c:strRef>
              <c:f>'Fig 4(a-d) - LFP-Li'!$K$3:$N$3</c:f>
            </c:strRef>
          </c:cat>
          <c:val>
            <c:numRef>
              <c:f>'Fig 4(a-d) - LFP-Li'!$K$4:$N$4</c:f>
              <c:numCache/>
            </c:numRef>
          </c:val>
        </c:ser>
        <c:ser>
          <c:idx val="1"/>
          <c:order val="1"/>
          <c:tx>
            <c:strRef>
              <c:f>'Fig 4(a-d) - LFP-Li'!$J$5</c:f>
            </c:strRef>
          </c:tx>
          <c:spPr>
            <a:solidFill>
              <a:srgbClr val="C0BFFF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2"/>
          </c:dPt>
          <c:cat>
            <c:strRef>
              <c:f>'Fig 4(a-d) - LFP-Li'!$K$3:$N$3</c:f>
            </c:strRef>
          </c:cat>
          <c:val>
            <c:numRef>
              <c:f>'Fig 4(a-d) - LFP-Li'!$K$5:$N$5</c:f>
              <c:numCache/>
            </c:numRef>
          </c:val>
        </c:ser>
        <c:ser>
          <c:idx val="2"/>
          <c:order val="2"/>
          <c:tx>
            <c:strRef>
              <c:f>'Fig 4(a-d) - LFP-Li'!$J$6</c:f>
            </c:strRef>
          </c:tx>
          <c:spPr>
            <a:solidFill>
              <a:srgbClr val="8AFFFF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2"/>
          </c:dPt>
          <c:cat>
            <c:strRef>
              <c:f>'Fig 4(a-d) - LFP-Li'!$K$3:$N$3</c:f>
            </c:strRef>
          </c:cat>
          <c:val>
            <c:numRef>
              <c:f>'Fig 4(a-d) - LFP-Li'!$K$6:$N$6</c:f>
              <c:numCache/>
            </c:numRef>
          </c:val>
        </c:ser>
        <c:ser>
          <c:idx val="3"/>
          <c:order val="3"/>
          <c:tx>
            <c:strRef>
              <c:f>'Fig 4(a-d) - LFP-Li'!$J$7</c:f>
            </c:strRef>
          </c:tx>
          <c:spPr>
            <a:solidFill>
              <a:srgbClr val="FFFFFF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1"/>
          </c:dPt>
          <c:cat>
            <c:strRef>
              <c:f>'Fig 4(a-d) - LFP-Li'!$K$3:$N$3</c:f>
            </c:strRef>
          </c:cat>
          <c:val>
            <c:numRef>
              <c:f>'Fig 4(a-d) - LFP-Li'!$K$7:$N$7</c:f>
              <c:numCache/>
            </c:numRef>
          </c:val>
        </c:ser>
        <c:ser>
          <c:idx val="4"/>
          <c:order val="4"/>
          <c:tx>
            <c:strRef>
              <c:f>'Fig 4(a-d) - LFP-Li'!$J$8</c:f>
            </c:strRef>
          </c:tx>
          <c:spPr>
            <a:solidFill>
              <a:srgbClr val="FBE1AD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1"/>
          </c:dPt>
          <c:cat>
            <c:strRef>
              <c:f>'Fig 4(a-d) - LFP-Li'!$K$3:$N$3</c:f>
            </c:strRef>
          </c:cat>
          <c:val>
            <c:numRef>
              <c:f>'Fig 4(a-d) - LFP-Li'!$K$8:$N$8</c:f>
              <c:numCache/>
            </c:numRef>
          </c:val>
        </c:ser>
        <c:ser>
          <c:idx val="5"/>
          <c:order val="5"/>
          <c:tx>
            <c:strRef>
              <c:f>'Fig 4(a-d) - LFP-Li'!$J$9</c:f>
            </c:strRef>
          </c:tx>
          <c:spPr>
            <a:solidFill>
              <a:srgbClr val="C0BFFF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1"/>
          </c:dPt>
          <c:cat>
            <c:strRef>
              <c:f>'Fig 4(a-d) - LFP-Li'!$K$3:$N$3</c:f>
            </c:strRef>
          </c:cat>
          <c:val>
            <c:numRef>
              <c:f>'Fig 4(a-d) - LFP-Li'!$K$9:$N$9</c:f>
              <c:numCache/>
            </c:numRef>
          </c:val>
        </c:ser>
        <c:ser>
          <c:idx val="6"/>
          <c:order val="6"/>
          <c:tx>
            <c:strRef>
              <c:f>'Fig 4(a-d) - LFP-Li'!$J$10</c:f>
            </c:strRef>
          </c:tx>
          <c:spPr>
            <a:solidFill>
              <a:srgbClr val="A9D0A4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cat>
            <c:strRef>
              <c:f>'Fig 4(a-d) - LFP-Li'!$K$3:$N$3</c:f>
            </c:strRef>
          </c:cat>
          <c:val>
            <c:numRef>
              <c:f>'Fig 4(a-d) - LFP-Li'!$K$10:$N$10</c:f>
              <c:numCache/>
            </c:numRef>
          </c:val>
        </c:ser>
        <c:ser>
          <c:idx val="7"/>
          <c:order val="7"/>
          <c:tx>
            <c:strRef>
              <c:f>'Fig 4(a-d) - LFP-Li'!$J$11</c:f>
            </c:strRef>
          </c:tx>
          <c:spPr>
            <a:solidFill>
              <a:srgbClr val="C0BFFF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cat>
            <c:strRef>
              <c:f>'Fig 4(a-d) - LFP-Li'!$K$3:$N$3</c:f>
            </c:strRef>
          </c:cat>
          <c:val>
            <c:numRef>
              <c:f>'Fig 4(a-d) - LFP-Li'!$K$11:$N$11</c:f>
              <c:numCache/>
            </c:numRef>
          </c:val>
        </c:ser>
        <c:ser>
          <c:idx val="8"/>
          <c:order val="8"/>
          <c:tx>
            <c:strRef>
              <c:f>'Fig 4(a-d) - LFP-Li'!$J$12</c:f>
            </c:strRef>
          </c:tx>
          <c:spPr>
            <a:solidFill>
              <a:srgbClr val="666666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1"/>
          </c:dPt>
          <c:cat>
            <c:strRef>
              <c:f>'Fig 4(a-d) - LFP-Li'!$K$3:$N$3</c:f>
            </c:strRef>
          </c:cat>
          <c:val>
            <c:numRef>
              <c:f>'Fig 4(a-d) - LFP-Li'!$K$12:$N$12</c:f>
              <c:numCache/>
            </c:numRef>
          </c:val>
        </c:ser>
        <c:ser>
          <c:idx val="9"/>
          <c:order val="9"/>
          <c:tx>
            <c:strRef>
              <c:f>'Fig 4(a-d) - LFP-Li'!$J$13</c:f>
            </c:strRef>
          </c:tx>
          <c:spPr>
            <a:solidFill>
              <a:srgbClr val="FFFFFF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0"/>
          </c:dPt>
          <c:dPt>
            <c:idx val="3"/>
            <c:spPr>
              <a:solidFill>
                <a:srgbClr val="CC00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4(a-d) - LFP-Li'!$K$3:$N$3</c:f>
            </c:strRef>
          </c:cat>
          <c:val>
            <c:numRef>
              <c:f>'Fig 4(a-d) - LFP-Li'!$K$13:$N$13</c:f>
              <c:numCache/>
            </c:numRef>
          </c:val>
        </c:ser>
        <c:ser>
          <c:idx val="10"/>
          <c:order val="10"/>
          <c:tx>
            <c:strRef>
              <c:f>'Fig 4(a-d) - LFP-Li'!$J$14</c:f>
            </c:strRef>
          </c:tx>
          <c:spPr>
            <a:solidFill>
              <a:srgbClr val="FBE1AD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1"/>
          </c:dPt>
          <c:dPt>
            <c:idx val="3"/>
            <c:spPr>
              <a:solidFill>
                <a:srgbClr val="FFFFFF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4(a-d) - LFP-Li'!$K$3:$N$3</c:f>
            </c:strRef>
          </c:cat>
          <c:val>
            <c:numRef>
              <c:f>'Fig 4(a-d) - LFP-Li'!$K$14:$N$14</c:f>
              <c:numCache/>
            </c:numRef>
          </c:val>
        </c:ser>
        <c:ser>
          <c:idx val="11"/>
          <c:order val="11"/>
          <c:tx>
            <c:strRef>
              <c:f>'Fig 4(a-d) - LFP-Li'!$J$15</c:f>
            </c:strRef>
          </c:tx>
          <c:spPr>
            <a:solidFill>
              <a:srgbClr val="C0BFFF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1"/>
          </c:dPt>
          <c:dPt>
            <c:idx val="3"/>
            <c:spPr>
              <a:solidFill>
                <a:srgbClr val="FFFFFF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4(a-d) - LFP-Li'!$K$3:$N$3</c:f>
            </c:strRef>
          </c:cat>
          <c:val>
            <c:numRef>
              <c:f>'Fig 4(a-d) - LFP-Li'!$K$15:$N$15</c:f>
              <c:numCache/>
            </c:numRef>
          </c:val>
        </c:ser>
        <c:ser>
          <c:idx val="12"/>
          <c:order val="12"/>
          <c:tx>
            <c:strRef>
              <c:f>'Fig 4(a-d) - LFP-Li'!$J$16</c:f>
            </c:strRef>
          </c:tx>
          <c:spPr>
            <a:solidFill>
              <a:srgbClr val="A9D0A4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3"/>
            <c:spPr>
              <a:solidFill>
                <a:srgbClr val="FFFFFF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4(a-d) - LFP-Li'!$K$3:$N$3</c:f>
            </c:strRef>
          </c:cat>
          <c:val>
            <c:numRef>
              <c:f>'Fig 4(a-d) - LFP-Li'!$K$16:$N$16</c:f>
              <c:numCache/>
            </c:numRef>
          </c:val>
        </c:ser>
        <c:ser>
          <c:idx val="13"/>
          <c:order val="13"/>
          <c:tx>
            <c:strRef>
              <c:f>'Fig 4(a-d) - LFP-Li'!$J$17</c:f>
            </c:strRef>
          </c:tx>
          <c:spPr>
            <a:solidFill>
              <a:srgbClr val="666666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3"/>
            <c:spPr>
              <a:solidFill>
                <a:srgbClr val="FFFFFF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4(a-d) - LFP-Li'!$K$3:$N$3</c:f>
            </c:strRef>
          </c:cat>
          <c:val>
            <c:numRef>
              <c:f>'Fig 4(a-d) - LFP-Li'!$K$17:$N$17</c:f>
              <c:numCache/>
            </c:numRef>
          </c:val>
        </c:ser>
        <c:ser>
          <c:idx val="14"/>
          <c:order val="14"/>
          <c:tx>
            <c:strRef>
              <c:f>'Fig 4(a-d) - LFP-Li'!$J$18</c:f>
            </c:strRef>
          </c:tx>
          <c:spPr>
            <a:solidFill>
              <a:srgbClr val="C0BFFF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0"/>
          </c:dPt>
          <c:dPt>
            <c:idx val="3"/>
            <c:spPr>
              <a:solidFill>
                <a:srgbClr val="FFFFFF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4(a-d) - LFP-Li'!$K$3:$N$3</c:f>
            </c:strRef>
          </c:cat>
          <c:val>
            <c:numRef>
              <c:f>'Fig 4(a-d) - LFP-Li'!$K$18:$N$18</c:f>
              <c:numCache/>
            </c:numRef>
          </c:val>
        </c:ser>
        <c:ser>
          <c:idx val="15"/>
          <c:order val="15"/>
          <c:tx>
            <c:strRef>
              <c:f>'Fig 4(a-d) - LFP-Li'!$J$19</c:f>
            </c:strRef>
          </c:tx>
          <c:spPr>
            <a:solidFill>
              <a:srgbClr val="666666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0"/>
          </c:dPt>
          <c:dPt>
            <c:idx val="3"/>
            <c:spPr>
              <a:solidFill>
                <a:srgbClr val="FFFFFF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4(a-d) - LFP-Li'!$K$3:$N$3</c:f>
            </c:strRef>
          </c:cat>
          <c:val>
            <c:numRef>
              <c:f>'Fig 4(a-d) - LFP-Li'!$K$19:$N$19</c:f>
              <c:numCache/>
            </c:numRef>
          </c:val>
        </c:ser>
        <c:overlap val="100"/>
        <c:axId val="1222773394"/>
        <c:axId val="1280946993"/>
      </c:barChart>
      <c:catAx>
        <c:axId val="122277339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LFP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80946993"/>
      </c:catAx>
      <c:valAx>
        <c:axId val="1280946993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22773394"/>
        <c:majorUnit val="1.0"/>
      </c:valAx>
    </c:plotArea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percentStacked"/>
        <c:ser>
          <c:idx val="0"/>
          <c:order val="0"/>
          <c:tx>
            <c:strRef>
              <c:f>'Fig 4(a-d) - LFP-Li'!$S$4</c:f>
            </c:strRef>
          </c:tx>
          <c:spPr>
            <a:solidFill>
              <a:srgbClr val="E81313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cat>
            <c:strRef>
              <c:f>'Fig 4(a-d) - LFP-Li'!$T$3:$W$3</c:f>
            </c:strRef>
          </c:cat>
          <c:val>
            <c:numRef>
              <c:f>'Fig 4(a-d) - LFP-Li'!$T$4:$W$4</c:f>
              <c:numCache/>
            </c:numRef>
          </c:val>
        </c:ser>
        <c:ser>
          <c:idx val="1"/>
          <c:order val="1"/>
          <c:tx>
            <c:strRef>
              <c:f>'Fig 4(a-d) - LFP-Li'!$S$5</c:f>
            </c:strRef>
          </c:tx>
          <c:spPr>
            <a:solidFill>
              <a:srgbClr val="C0BFFF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2"/>
          </c:dPt>
          <c:cat>
            <c:strRef>
              <c:f>'Fig 4(a-d) - LFP-Li'!$T$3:$W$3</c:f>
            </c:strRef>
          </c:cat>
          <c:val>
            <c:numRef>
              <c:f>'Fig 4(a-d) - LFP-Li'!$T$5:$W$5</c:f>
              <c:numCache/>
            </c:numRef>
          </c:val>
        </c:ser>
        <c:ser>
          <c:idx val="2"/>
          <c:order val="2"/>
          <c:tx>
            <c:strRef>
              <c:f>'Fig 4(a-d) - LFP-Li'!$S$6</c:f>
            </c:strRef>
          </c:tx>
          <c:spPr>
            <a:solidFill>
              <a:srgbClr val="8AFFFF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2"/>
          </c:dPt>
          <c:cat>
            <c:strRef>
              <c:f>'Fig 4(a-d) - LFP-Li'!$T$3:$W$3</c:f>
            </c:strRef>
          </c:cat>
          <c:val>
            <c:numRef>
              <c:f>'Fig 4(a-d) - LFP-Li'!$T$6:$W$6</c:f>
              <c:numCache/>
            </c:numRef>
          </c:val>
        </c:ser>
        <c:ser>
          <c:idx val="3"/>
          <c:order val="3"/>
          <c:tx>
            <c:strRef>
              <c:f>'Fig 4(a-d) - LFP-Li'!$S$7</c:f>
            </c:strRef>
          </c:tx>
          <c:spPr>
            <a:solidFill>
              <a:srgbClr val="E81313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1"/>
            <c:spPr>
              <a:solidFill>
                <a:srgbClr val="FFFFFF"/>
              </a:solidFill>
              <a:ln cmpd="sng">
                <a:solidFill>
                  <a:srgbClr val="000000">
                    <a:alpha val="100000"/>
                  </a:srgbClr>
                </a:solidFill>
                <a:prstDash val="dash"/>
              </a:ln>
            </c:spPr>
          </c:dPt>
          <c:cat>
            <c:strRef>
              <c:f>'Fig 4(a-d) - LFP-Li'!$T$3:$W$3</c:f>
            </c:strRef>
          </c:cat>
          <c:val>
            <c:numRef>
              <c:f>'Fig 4(a-d) - LFP-Li'!$T$7:$W$7</c:f>
              <c:numCache/>
            </c:numRef>
          </c:val>
        </c:ser>
        <c:ser>
          <c:idx val="4"/>
          <c:order val="4"/>
          <c:tx>
            <c:strRef>
              <c:f>'Fig 4(a-d) - LFP-Li'!$S$8</c:f>
            </c:strRef>
          </c:tx>
          <c:spPr>
            <a:solidFill>
              <a:srgbClr val="E81313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1"/>
          </c:dPt>
          <c:cat>
            <c:strRef>
              <c:f>'Fig 4(a-d) - LFP-Li'!$T$3:$W$3</c:f>
            </c:strRef>
          </c:cat>
          <c:val>
            <c:numRef>
              <c:f>'Fig 4(a-d) - LFP-Li'!$T$8:$W$8</c:f>
              <c:numCache/>
            </c:numRef>
          </c:val>
        </c:ser>
        <c:ser>
          <c:idx val="5"/>
          <c:order val="5"/>
          <c:tx>
            <c:strRef>
              <c:f>'Fig 4(a-d) - LFP-Li'!$S$9</c:f>
            </c:strRef>
          </c:tx>
          <c:spPr>
            <a:solidFill>
              <a:srgbClr val="A9D0A4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1"/>
          </c:dPt>
          <c:cat>
            <c:strRef>
              <c:f>'Fig 4(a-d) - LFP-Li'!$T$3:$W$3</c:f>
            </c:strRef>
          </c:cat>
          <c:val>
            <c:numRef>
              <c:f>'Fig 4(a-d) - LFP-Li'!$T$9:$W$9</c:f>
              <c:numCache/>
            </c:numRef>
          </c:val>
        </c:ser>
        <c:ser>
          <c:idx val="6"/>
          <c:order val="6"/>
          <c:tx>
            <c:strRef>
              <c:f>'Fig 4(a-d) - LFP-Li'!$S$10</c:f>
            </c:strRef>
          </c:tx>
          <c:spPr>
            <a:solidFill>
              <a:srgbClr val="E81313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cat>
            <c:strRef>
              <c:f>'Fig 4(a-d) - LFP-Li'!$T$3:$W$3</c:f>
            </c:strRef>
          </c:cat>
          <c:val>
            <c:numRef>
              <c:f>'Fig 4(a-d) - LFP-Li'!$T$10:$W$10</c:f>
              <c:numCache/>
            </c:numRef>
          </c:val>
        </c:ser>
        <c:ser>
          <c:idx val="7"/>
          <c:order val="7"/>
          <c:tx>
            <c:strRef>
              <c:f>'Fig 4(a-d) - LFP-Li'!$S$11</c:f>
            </c:strRef>
          </c:tx>
          <c:spPr>
            <a:solidFill>
              <a:srgbClr val="A9D0A4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cat>
            <c:strRef>
              <c:f>'Fig 4(a-d) - LFP-Li'!$T$3:$W$3</c:f>
            </c:strRef>
          </c:cat>
          <c:val>
            <c:numRef>
              <c:f>'Fig 4(a-d) - LFP-Li'!$T$11:$W$11</c:f>
              <c:numCache/>
            </c:numRef>
          </c:val>
        </c:ser>
        <c:ser>
          <c:idx val="8"/>
          <c:order val="8"/>
          <c:tx>
            <c:strRef>
              <c:f>'Fig 4(a-d) - LFP-Li'!$S$12</c:f>
            </c:strRef>
          </c:tx>
          <c:spPr>
            <a:solidFill>
              <a:srgbClr val="E81313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0"/>
            <c:spPr>
              <a:solidFill>
                <a:srgbClr val="FFFFFF"/>
              </a:solidFill>
              <a:ln cmpd="sng">
                <a:solidFill>
                  <a:srgbClr val="000000">
                    <a:alpha val="100000"/>
                  </a:srgbClr>
                </a:solidFill>
                <a:prstDash val="dash"/>
              </a:ln>
            </c:spPr>
          </c:dPt>
          <c:dPt>
            <c:idx val="1"/>
          </c:dPt>
          <c:dPt>
            <c:idx val="3"/>
            <c:spPr>
              <a:solidFill>
                <a:srgbClr val="CC00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4(a-d) - LFP-Li'!$T$3:$W$3</c:f>
            </c:strRef>
          </c:cat>
          <c:val>
            <c:numRef>
              <c:f>'Fig 4(a-d) - LFP-Li'!$T$12:$W$12</c:f>
              <c:numCache/>
            </c:numRef>
          </c:val>
        </c:ser>
        <c:ser>
          <c:idx val="9"/>
          <c:order val="9"/>
          <c:tx>
            <c:strRef>
              <c:f>'Fig 4(a-d) - LFP-Li'!$S$13</c:f>
            </c:strRef>
          </c:tx>
          <c:spPr>
            <a:solidFill>
              <a:srgbClr val="FFFFFF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0"/>
          </c:dPt>
          <c:dPt>
            <c:idx val="3"/>
            <c:spPr>
              <a:solidFill>
                <a:srgbClr val="CC00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4(a-d) - LFP-Li'!$T$3:$W$3</c:f>
            </c:strRef>
          </c:cat>
          <c:val>
            <c:numRef>
              <c:f>'Fig 4(a-d) - LFP-Li'!$T$13:$W$13</c:f>
              <c:numCache/>
            </c:numRef>
          </c:val>
        </c:ser>
        <c:ser>
          <c:idx val="10"/>
          <c:order val="10"/>
          <c:tx>
            <c:strRef>
              <c:f>'Fig 4(a-d) - LFP-Li'!$S$14</c:f>
            </c:strRef>
          </c:tx>
          <c:spPr>
            <a:solidFill>
              <a:srgbClr val="A9D0A4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1"/>
          </c:dPt>
          <c:dPt>
            <c:idx val="3"/>
            <c:spPr>
              <a:solidFill>
                <a:srgbClr val="FFFFFF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4(a-d) - LFP-Li'!$T$3:$W$3</c:f>
            </c:strRef>
          </c:cat>
          <c:val>
            <c:numRef>
              <c:f>'Fig 4(a-d) - LFP-Li'!$T$14:$W$14</c:f>
              <c:numCache/>
            </c:numRef>
          </c:val>
        </c:ser>
        <c:ser>
          <c:idx val="11"/>
          <c:order val="11"/>
          <c:tx>
            <c:strRef>
              <c:f>'Fig 4(a-d) - LFP-Li'!$S$15</c:f>
            </c:strRef>
          </c:tx>
          <c:spPr>
            <a:solidFill>
              <a:srgbClr val="FFFFFF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0"/>
          </c:dPt>
          <c:dPt>
            <c:idx val="1"/>
          </c:dPt>
          <c:dPt>
            <c:idx val="3"/>
            <c:spPr>
              <a:solidFill>
                <a:srgbClr val="CC00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4(a-d) - LFP-Li'!$T$3:$W$3</c:f>
            </c:strRef>
          </c:cat>
          <c:val>
            <c:numRef>
              <c:f>'Fig 4(a-d) - LFP-Li'!$T$15:$W$15</c:f>
              <c:numCache/>
            </c:numRef>
          </c:val>
        </c:ser>
        <c:ser>
          <c:idx val="12"/>
          <c:order val="12"/>
          <c:tx>
            <c:strRef>
              <c:f>'Fig 4(a-d) - LFP-Li'!$S$16</c:f>
            </c:strRef>
          </c:tx>
          <c:spPr>
            <a:solidFill>
              <a:srgbClr val="A9D0A4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3"/>
            <c:spPr>
              <a:solidFill>
                <a:srgbClr val="FFFFFF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4(a-d) - LFP-Li'!$T$3:$W$3</c:f>
            </c:strRef>
          </c:cat>
          <c:val>
            <c:numRef>
              <c:f>'Fig 4(a-d) - LFP-Li'!$T$16:$W$16</c:f>
              <c:numCache/>
            </c:numRef>
          </c:val>
        </c:ser>
        <c:overlap val="100"/>
        <c:axId val="1994701393"/>
        <c:axId val="1274954129"/>
      </c:barChart>
      <c:catAx>
        <c:axId val="199470139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LFP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74954129"/>
      </c:catAx>
      <c:valAx>
        <c:axId val="1274954129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94701393"/>
        <c:majorUnit val="1.0"/>
      </c:valAx>
    </c:plotArea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percentStacked"/>
        <c:ser>
          <c:idx val="0"/>
          <c:order val="0"/>
          <c:tx>
            <c:strRef>
              <c:f>'Fig 4(a-d) - LFP-Li'!$AB$4</c:f>
            </c:strRef>
          </c:tx>
          <c:spPr>
            <a:solidFill>
              <a:srgbClr val="E81313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cat>
            <c:strRef>
              <c:f>'Fig 4(a-d) - LFP-Li'!$AC$3:$AF$3</c:f>
            </c:strRef>
          </c:cat>
          <c:val>
            <c:numRef>
              <c:f>'Fig 4(a-d) - LFP-Li'!$AC$4:$AF$4</c:f>
              <c:numCache/>
            </c:numRef>
          </c:val>
        </c:ser>
        <c:ser>
          <c:idx val="1"/>
          <c:order val="1"/>
          <c:tx>
            <c:strRef>
              <c:f>'Fig 4(a-d) - LFP-Li'!$AB$5</c:f>
            </c:strRef>
          </c:tx>
          <c:spPr>
            <a:solidFill>
              <a:srgbClr val="C0BFFF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2"/>
          </c:dPt>
          <c:cat>
            <c:strRef>
              <c:f>'Fig 4(a-d) - LFP-Li'!$AC$3:$AF$3</c:f>
            </c:strRef>
          </c:cat>
          <c:val>
            <c:numRef>
              <c:f>'Fig 4(a-d) - LFP-Li'!$AC$5:$AF$5</c:f>
              <c:numCache/>
            </c:numRef>
          </c:val>
        </c:ser>
        <c:ser>
          <c:idx val="2"/>
          <c:order val="2"/>
          <c:tx>
            <c:strRef>
              <c:f>'Fig 4(a-d) - LFP-Li'!$AB$6</c:f>
            </c:strRef>
          </c:tx>
          <c:spPr>
            <a:solidFill>
              <a:srgbClr val="8AFFFF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2"/>
          </c:dPt>
          <c:cat>
            <c:strRef>
              <c:f>'Fig 4(a-d) - LFP-Li'!$AC$3:$AF$3</c:f>
            </c:strRef>
          </c:cat>
          <c:val>
            <c:numRef>
              <c:f>'Fig 4(a-d) - LFP-Li'!$AC$6:$AF$6</c:f>
              <c:numCache/>
            </c:numRef>
          </c:val>
        </c:ser>
        <c:ser>
          <c:idx val="3"/>
          <c:order val="3"/>
          <c:tx>
            <c:strRef>
              <c:f>'Fig 4(a-d) - LFP-Li'!$AB$7</c:f>
            </c:strRef>
          </c:tx>
          <c:spPr>
            <a:solidFill>
              <a:srgbClr val="E81313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1"/>
            <c:spPr>
              <a:solidFill>
                <a:srgbClr val="FFFFFF"/>
              </a:solidFill>
              <a:ln cmpd="sng">
                <a:solidFill>
                  <a:srgbClr val="000000">
                    <a:alpha val="100000"/>
                  </a:srgbClr>
                </a:solidFill>
                <a:prstDash val="dash"/>
              </a:ln>
            </c:spPr>
          </c:dPt>
          <c:cat>
            <c:strRef>
              <c:f>'Fig 4(a-d) - LFP-Li'!$AC$3:$AF$3</c:f>
            </c:strRef>
          </c:cat>
          <c:val>
            <c:numRef>
              <c:f>'Fig 4(a-d) - LFP-Li'!$AC$7:$AF$7</c:f>
              <c:numCache/>
            </c:numRef>
          </c:val>
        </c:ser>
        <c:ser>
          <c:idx val="4"/>
          <c:order val="4"/>
          <c:tx>
            <c:strRef>
              <c:f>'Fig 4(a-d) - LFP-Li'!$AB$8</c:f>
            </c:strRef>
          </c:tx>
          <c:spPr>
            <a:solidFill>
              <a:srgbClr val="E81313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1"/>
          </c:dPt>
          <c:cat>
            <c:strRef>
              <c:f>'Fig 4(a-d) - LFP-Li'!$AC$3:$AF$3</c:f>
            </c:strRef>
          </c:cat>
          <c:val>
            <c:numRef>
              <c:f>'Fig 4(a-d) - LFP-Li'!$AC$8:$AF$8</c:f>
              <c:numCache/>
            </c:numRef>
          </c:val>
        </c:ser>
        <c:ser>
          <c:idx val="5"/>
          <c:order val="5"/>
          <c:tx>
            <c:strRef>
              <c:f>'Fig 4(a-d) - LFP-Li'!$AB$9</c:f>
            </c:strRef>
          </c:tx>
          <c:spPr>
            <a:solidFill>
              <a:srgbClr val="666666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1"/>
          </c:dPt>
          <c:cat>
            <c:strRef>
              <c:f>'Fig 4(a-d) - LFP-Li'!$AC$3:$AF$3</c:f>
            </c:strRef>
          </c:cat>
          <c:val>
            <c:numRef>
              <c:f>'Fig 4(a-d) - LFP-Li'!$AC$9:$AF$9</c:f>
              <c:numCache/>
            </c:numRef>
          </c:val>
        </c:ser>
        <c:ser>
          <c:idx val="6"/>
          <c:order val="6"/>
          <c:tx>
            <c:strRef>
              <c:f>'Fig 4(a-d) - LFP-Li'!$AB$10</c:f>
            </c:strRef>
          </c:tx>
          <c:spPr>
            <a:solidFill>
              <a:srgbClr val="E81313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cat>
            <c:strRef>
              <c:f>'Fig 4(a-d) - LFP-Li'!$AC$3:$AF$3</c:f>
            </c:strRef>
          </c:cat>
          <c:val>
            <c:numRef>
              <c:f>'Fig 4(a-d) - LFP-Li'!$AC$10:$AF$10</c:f>
              <c:numCache/>
            </c:numRef>
          </c:val>
        </c:ser>
        <c:ser>
          <c:idx val="7"/>
          <c:order val="7"/>
          <c:tx>
            <c:strRef>
              <c:f>'Fig 4(a-d) - LFP-Li'!$AB$11</c:f>
            </c:strRef>
          </c:tx>
          <c:spPr>
            <a:solidFill>
              <a:srgbClr val="666666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cat>
            <c:strRef>
              <c:f>'Fig 4(a-d) - LFP-Li'!$AC$3:$AF$3</c:f>
            </c:strRef>
          </c:cat>
          <c:val>
            <c:numRef>
              <c:f>'Fig 4(a-d) - LFP-Li'!$AC$11:$AF$11</c:f>
              <c:numCache/>
            </c:numRef>
          </c:val>
        </c:ser>
        <c:ser>
          <c:idx val="8"/>
          <c:order val="8"/>
          <c:tx>
            <c:strRef>
              <c:f>'Fig 4(a-d) - LFP-Li'!$AB$12</c:f>
            </c:strRef>
          </c:tx>
          <c:spPr>
            <a:solidFill>
              <a:srgbClr val="E81313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0"/>
            <c:spPr>
              <a:solidFill>
                <a:srgbClr val="FFFFFF"/>
              </a:solidFill>
              <a:ln cmpd="sng">
                <a:solidFill>
                  <a:srgbClr val="000000">
                    <a:alpha val="100000"/>
                  </a:srgbClr>
                </a:solidFill>
                <a:prstDash val="dash"/>
              </a:ln>
            </c:spPr>
          </c:dPt>
          <c:dPt>
            <c:idx val="1"/>
          </c:dPt>
          <c:dPt>
            <c:idx val="3"/>
            <c:spPr>
              <a:solidFill>
                <a:srgbClr val="CC00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4(a-d) - LFP-Li'!$AC$3:$AF$3</c:f>
            </c:strRef>
          </c:cat>
          <c:val>
            <c:numRef>
              <c:f>'Fig 4(a-d) - LFP-Li'!$AC$12:$AF$12</c:f>
              <c:numCache/>
            </c:numRef>
          </c:val>
        </c:ser>
        <c:ser>
          <c:idx val="9"/>
          <c:order val="9"/>
          <c:tx>
            <c:strRef>
              <c:f>'Fig 4(a-d) - LFP-Li'!$AB$13</c:f>
            </c:strRef>
          </c:tx>
          <c:spPr>
            <a:solidFill>
              <a:srgbClr val="E81313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0"/>
            <c:spPr>
              <a:solidFill>
                <a:srgbClr val="FFFFFF"/>
              </a:solidFill>
              <a:ln cmpd="sng">
                <a:solidFill>
                  <a:srgbClr val="000000">
                    <a:alpha val="100000"/>
                  </a:srgbClr>
                </a:solidFill>
                <a:prstDash val="dash"/>
              </a:ln>
            </c:spPr>
          </c:dPt>
          <c:dPt>
            <c:idx val="3"/>
            <c:spPr>
              <a:solidFill>
                <a:srgbClr val="CC00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4(a-d) - LFP-Li'!$AC$3:$AF$3</c:f>
            </c:strRef>
          </c:cat>
          <c:val>
            <c:numRef>
              <c:f>'Fig 4(a-d) - LFP-Li'!$AC$13:$AF$13</c:f>
              <c:numCache/>
            </c:numRef>
          </c:val>
        </c:ser>
        <c:ser>
          <c:idx val="10"/>
          <c:order val="10"/>
          <c:tx>
            <c:strRef>
              <c:f>'Fig 4(a-d) - LFP-Li'!$AB$14</c:f>
            </c:strRef>
          </c:tx>
          <c:spPr>
            <a:solidFill>
              <a:srgbClr val="666666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0"/>
            <c:spPr>
              <a:solidFill>
                <a:srgbClr val="FFFFFF"/>
              </a:solidFill>
              <a:ln cmpd="sng">
                <a:solidFill>
                  <a:srgbClr val="000000">
                    <a:alpha val="100000"/>
                  </a:srgbClr>
                </a:solidFill>
                <a:prstDash val="dash"/>
              </a:ln>
            </c:spPr>
          </c:dPt>
          <c:dPt>
            <c:idx val="1"/>
          </c:dPt>
          <c:dPt>
            <c:idx val="3"/>
            <c:spPr>
              <a:solidFill>
                <a:srgbClr val="CC00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4(a-d) - LFP-Li'!$AC$3:$AF$3</c:f>
            </c:strRef>
          </c:cat>
          <c:val>
            <c:numRef>
              <c:f>'Fig 4(a-d) - LFP-Li'!$AC$14:$AF$14</c:f>
              <c:numCache/>
            </c:numRef>
          </c:val>
        </c:ser>
        <c:ser>
          <c:idx val="11"/>
          <c:order val="11"/>
          <c:tx>
            <c:strRef>
              <c:f>'Fig 4(a-d) - LFP-Li'!$AB$15</c:f>
            </c:strRef>
          </c:tx>
          <c:spPr>
            <a:solidFill>
              <a:srgbClr val="E81313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0"/>
            <c:spPr>
              <a:solidFill>
                <a:srgbClr val="FFFFFF"/>
              </a:solidFill>
              <a:ln cmpd="sng">
                <a:solidFill>
                  <a:srgbClr val="000000">
                    <a:alpha val="100000"/>
                  </a:srgbClr>
                </a:solidFill>
                <a:prstDash val="dash"/>
              </a:ln>
            </c:spPr>
          </c:dPt>
          <c:dPt>
            <c:idx val="1"/>
          </c:dPt>
          <c:dPt>
            <c:idx val="3"/>
            <c:spPr>
              <a:solidFill>
                <a:srgbClr val="CC00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4(a-d) - LFP-Li'!$AC$3:$AF$3</c:f>
            </c:strRef>
          </c:cat>
          <c:val>
            <c:numRef>
              <c:f>'Fig 4(a-d) - LFP-Li'!$AC$15:$AF$15</c:f>
              <c:numCache/>
            </c:numRef>
          </c:val>
        </c:ser>
        <c:ser>
          <c:idx val="12"/>
          <c:order val="12"/>
          <c:tx>
            <c:strRef>
              <c:f>'Fig 4(a-d) - LFP-Li'!$AB$16</c:f>
            </c:strRef>
          </c:tx>
          <c:spPr>
            <a:solidFill>
              <a:srgbClr val="666666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0"/>
            <c:spPr>
              <a:solidFill>
                <a:srgbClr val="FFFFFF"/>
              </a:solidFill>
              <a:ln cmpd="sng">
                <a:solidFill>
                  <a:srgbClr val="000000">
                    <a:alpha val="100000"/>
                  </a:srgbClr>
                </a:solidFill>
                <a:prstDash val="dash"/>
              </a:ln>
            </c:spPr>
          </c:dPt>
          <c:dPt>
            <c:idx val="3"/>
            <c:spPr>
              <a:solidFill>
                <a:srgbClr val="CC00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4(a-d) - LFP-Li'!$AC$3:$AF$3</c:f>
            </c:strRef>
          </c:cat>
          <c:val>
            <c:numRef>
              <c:f>'Fig 4(a-d) - LFP-Li'!$AC$16:$AF$16</c:f>
              <c:numCache/>
            </c:numRef>
          </c:val>
        </c:ser>
        <c:overlap val="100"/>
        <c:axId val="992461387"/>
        <c:axId val="1729133864"/>
      </c:barChart>
      <c:catAx>
        <c:axId val="9924613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LFP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29133864"/>
      </c:catAx>
      <c:valAx>
        <c:axId val="1729133864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92461387"/>
        <c:majorUnit val="1.0"/>
      </c:valAx>
    </c:plotArea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percentStacked"/>
        <c:ser>
          <c:idx val="0"/>
          <c:order val="0"/>
          <c:tx>
            <c:strRef>
              <c:f>'Fig 4(e-g) - NMC-Li'!$A$4</c:f>
            </c:strRef>
          </c:tx>
          <c:spPr>
            <a:solidFill>
              <a:srgbClr val="E81313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2"/>
          </c:dPt>
          <c:cat>
            <c:strRef>
              <c:f>'Fig 4(e-g) - NMC-Li'!$B$3:$E$3</c:f>
            </c:strRef>
          </c:cat>
          <c:val>
            <c:numRef>
              <c:f>'Fig 4(e-g) - NMC-Li'!$B$4:$E$4</c:f>
              <c:numCache/>
            </c:numRef>
          </c:val>
        </c:ser>
        <c:ser>
          <c:idx val="1"/>
          <c:order val="1"/>
          <c:tx>
            <c:strRef>
              <c:f>'Fig 4(e-g) - NMC-Li'!$A$5</c:f>
            </c:strRef>
          </c:tx>
          <c:spPr>
            <a:solidFill>
              <a:srgbClr val="FB9431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2"/>
          </c:dPt>
          <c:cat>
            <c:strRef>
              <c:f>'Fig 4(e-g) - NMC-Li'!$B$3:$E$3</c:f>
            </c:strRef>
          </c:cat>
          <c:val>
            <c:numRef>
              <c:f>'Fig 4(e-g) - NMC-Li'!$B$5:$E$5</c:f>
              <c:numCache/>
            </c:numRef>
          </c:val>
        </c:ser>
        <c:ser>
          <c:idx val="2"/>
          <c:order val="2"/>
          <c:tx>
            <c:strRef>
              <c:f>'Fig 4(e-g) - NMC-Li'!$A$6</c:f>
            </c:strRef>
          </c:tx>
          <c:spPr>
            <a:solidFill>
              <a:srgbClr val="6D9EEB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2"/>
          </c:dPt>
          <c:cat>
            <c:strRef>
              <c:f>'Fig 4(e-g) - NMC-Li'!$B$3:$E$3</c:f>
            </c:strRef>
          </c:cat>
          <c:val>
            <c:numRef>
              <c:f>'Fig 4(e-g) - NMC-Li'!$B$6:$E$6</c:f>
              <c:numCache/>
            </c:numRef>
          </c:val>
        </c:ser>
        <c:ser>
          <c:idx val="3"/>
          <c:order val="3"/>
          <c:tx>
            <c:strRef>
              <c:f>'Fig 4(e-g) - NMC-Li'!$A$7</c:f>
            </c:strRef>
          </c:tx>
          <c:spPr>
            <a:solidFill>
              <a:srgbClr val="E81313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cat>
            <c:strRef>
              <c:f>'Fig 4(e-g) - NMC-Li'!$B$3:$E$3</c:f>
            </c:strRef>
          </c:cat>
          <c:val>
            <c:numRef>
              <c:f>'Fig 4(e-g) - NMC-Li'!$B$7:$E$7</c:f>
              <c:numCache/>
            </c:numRef>
          </c:val>
        </c:ser>
        <c:ser>
          <c:idx val="4"/>
          <c:order val="4"/>
          <c:tx>
            <c:strRef>
              <c:f>'Fig 4(e-g) - NMC-Li'!$A$8</c:f>
            </c:strRef>
          </c:tx>
          <c:spPr>
            <a:solidFill>
              <a:srgbClr val="A9D0A4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1"/>
          </c:dPt>
          <c:cat>
            <c:strRef>
              <c:f>'Fig 4(e-g) - NMC-Li'!$B$3:$E$3</c:f>
            </c:strRef>
          </c:cat>
          <c:val>
            <c:numRef>
              <c:f>'Fig 4(e-g) - NMC-Li'!$B$8:$E$8</c:f>
              <c:numCache/>
            </c:numRef>
          </c:val>
        </c:ser>
        <c:ser>
          <c:idx val="5"/>
          <c:order val="5"/>
          <c:tx>
            <c:strRef>
              <c:f>'Fig 4(e-g) - NMC-Li'!$A$9</c:f>
            </c:strRef>
          </c:tx>
          <c:spPr>
            <a:solidFill>
              <a:srgbClr val="FBE1AD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1"/>
          </c:dPt>
          <c:cat>
            <c:strRef>
              <c:f>'Fig 4(e-g) - NMC-Li'!$B$3:$E$3</c:f>
            </c:strRef>
          </c:cat>
          <c:val>
            <c:numRef>
              <c:f>'Fig 4(e-g) - NMC-Li'!$B$9:$E$9</c:f>
              <c:numCache/>
            </c:numRef>
          </c:val>
        </c:ser>
        <c:ser>
          <c:idx val="6"/>
          <c:order val="6"/>
          <c:tx>
            <c:strRef>
              <c:f>'Fig 4(e-g) - NMC-Li'!$A$10</c:f>
            </c:strRef>
          </c:tx>
          <c:spPr>
            <a:solidFill>
              <a:srgbClr val="E81313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cat>
            <c:strRef>
              <c:f>'Fig 4(e-g) - NMC-Li'!$B$3:$E$3</c:f>
            </c:strRef>
          </c:cat>
          <c:val>
            <c:numRef>
              <c:f>'Fig 4(e-g) - NMC-Li'!$B$10:$E$10</c:f>
              <c:numCache/>
            </c:numRef>
          </c:val>
        </c:ser>
        <c:ser>
          <c:idx val="7"/>
          <c:order val="7"/>
          <c:tx>
            <c:strRef>
              <c:f>'Fig 4(e-g) - NMC-Li'!$A$11</c:f>
            </c:strRef>
          </c:tx>
          <c:spPr>
            <a:solidFill>
              <a:srgbClr val="A9D0A4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cat>
            <c:strRef>
              <c:f>'Fig 4(e-g) - NMC-Li'!$B$3:$E$3</c:f>
            </c:strRef>
          </c:cat>
          <c:val>
            <c:numRef>
              <c:f>'Fig 4(e-g) - NMC-Li'!$B$11:$E$11</c:f>
              <c:numCache/>
            </c:numRef>
          </c:val>
        </c:ser>
        <c:ser>
          <c:idx val="8"/>
          <c:order val="8"/>
          <c:tx>
            <c:strRef>
              <c:f>'Fig 4(e-g) - NMC-Li'!$A$12</c:f>
            </c:strRef>
          </c:tx>
          <c:spPr>
            <a:solidFill>
              <a:srgbClr val="FBE1AD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1"/>
          </c:dPt>
          <c:cat>
            <c:strRef>
              <c:f>'Fig 4(e-g) - NMC-Li'!$B$3:$E$3</c:f>
            </c:strRef>
          </c:cat>
          <c:val>
            <c:numRef>
              <c:f>'Fig 4(e-g) - NMC-Li'!$B$12:$E$12</c:f>
              <c:numCache/>
            </c:numRef>
          </c:val>
        </c:ser>
        <c:ser>
          <c:idx val="9"/>
          <c:order val="9"/>
          <c:tx>
            <c:strRef>
              <c:f>'Fig 4(e-g) - NMC-Li'!$A$13</c:f>
            </c:strRef>
          </c:tx>
          <c:spPr>
            <a:solidFill>
              <a:srgbClr val="C0BFFF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cat>
            <c:strRef>
              <c:f>'Fig 4(e-g) - NMC-Li'!$B$3:$E$3</c:f>
            </c:strRef>
          </c:cat>
          <c:val>
            <c:numRef>
              <c:f>'Fig 4(e-g) - NMC-Li'!$B$13:$E$13</c:f>
              <c:numCache/>
            </c:numRef>
          </c:val>
        </c:ser>
        <c:ser>
          <c:idx val="10"/>
          <c:order val="10"/>
          <c:tx>
            <c:strRef>
              <c:f>'Fig 4(e-g) - NMC-Li'!$A$14</c:f>
            </c:strRef>
          </c:tx>
          <c:spPr>
            <a:solidFill>
              <a:srgbClr val="E81313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1"/>
          </c:dPt>
          <c:cat>
            <c:strRef>
              <c:f>'Fig 4(e-g) - NMC-Li'!$B$3:$E$3</c:f>
            </c:strRef>
          </c:cat>
          <c:val>
            <c:numRef>
              <c:f>'Fig 4(e-g) - NMC-Li'!$B$14:$E$14</c:f>
              <c:numCache/>
            </c:numRef>
          </c:val>
        </c:ser>
        <c:ser>
          <c:idx val="11"/>
          <c:order val="11"/>
          <c:tx>
            <c:strRef>
              <c:f>'Fig 4(e-g) - NMC-Li'!$A$15</c:f>
            </c:strRef>
          </c:tx>
          <c:spPr>
            <a:solidFill>
              <a:srgbClr val="A9D0A4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1"/>
          </c:dPt>
          <c:cat>
            <c:strRef>
              <c:f>'Fig 4(e-g) - NMC-Li'!$B$3:$E$3</c:f>
            </c:strRef>
          </c:cat>
          <c:val>
            <c:numRef>
              <c:f>'Fig 4(e-g) - NMC-Li'!$B$15:$E$15</c:f>
              <c:numCache/>
            </c:numRef>
          </c:val>
        </c:ser>
        <c:ser>
          <c:idx val="12"/>
          <c:order val="12"/>
          <c:tx>
            <c:strRef>
              <c:f>'Fig 4(e-g) - NMC-Li'!$A$16</c:f>
            </c:strRef>
          </c:tx>
          <c:spPr>
            <a:solidFill>
              <a:srgbClr val="FBE1AD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cat>
            <c:strRef>
              <c:f>'Fig 4(e-g) - NMC-Li'!$B$3:$E$3</c:f>
            </c:strRef>
          </c:cat>
          <c:val>
            <c:numRef>
              <c:f>'Fig 4(e-g) - NMC-Li'!$B$16:$E$16</c:f>
              <c:numCache/>
            </c:numRef>
          </c:val>
        </c:ser>
        <c:ser>
          <c:idx val="13"/>
          <c:order val="13"/>
          <c:tx>
            <c:strRef>
              <c:f>'Fig 4(e-g) - NMC-Li'!$A$17</c:f>
            </c:strRef>
          </c:tx>
          <c:spPr>
            <a:solidFill>
              <a:srgbClr val="C0BFFF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cat>
            <c:strRef>
              <c:f>'Fig 4(e-g) - NMC-Li'!$B$3:$E$3</c:f>
            </c:strRef>
          </c:cat>
          <c:val>
            <c:numRef>
              <c:f>'Fig 4(e-g) - NMC-Li'!$B$17:$E$17</c:f>
              <c:numCache/>
            </c:numRef>
          </c:val>
        </c:ser>
        <c:ser>
          <c:idx val="14"/>
          <c:order val="14"/>
          <c:tx>
            <c:strRef>
              <c:f>'Fig 4(e-g) - NMC-Li'!$A$18</c:f>
            </c:strRef>
          </c:tx>
          <c:spPr>
            <a:solidFill>
              <a:srgbClr val="E81313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0"/>
          </c:dPt>
          <c:dPt>
            <c:idx val="3"/>
            <c:spPr>
              <a:solidFill>
                <a:srgbClr val="CC00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4(e-g) - NMC-Li'!$B$3:$E$3</c:f>
            </c:strRef>
          </c:cat>
          <c:val>
            <c:numRef>
              <c:f>'Fig 4(e-g) - NMC-Li'!$B$18:$E$18</c:f>
              <c:numCache/>
            </c:numRef>
          </c:val>
        </c:ser>
        <c:ser>
          <c:idx val="15"/>
          <c:order val="15"/>
          <c:tx>
            <c:strRef>
              <c:f>'Fig 4(e-g) - NMC-Li'!$A$19</c:f>
            </c:strRef>
          </c:tx>
          <c:spPr>
            <a:solidFill>
              <a:srgbClr val="EE84D4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0"/>
          </c:dPt>
          <c:dPt>
            <c:idx val="3"/>
            <c:spPr>
              <a:solidFill>
                <a:srgbClr val="CC00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4(e-g) - NMC-Li'!$B$3:$E$3</c:f>
            </c:strRef>
          </c:cat>
          <c:val>
            <c:numRef>
              <c:f>'Fig 4(e-g) - NMC-Li'!$B$19:$E$19</c:f>
              <c:numCache/>
            </c:numRef>
          </c:val>
        </c:ser>
        <c:ser>
          <c:idx val="16"/>
          <c:order val="16"/>
          <c:tx>
            <c:strRef>
              <c:f>'Fig 4(e-g) - NMC-Li'!$A$20</c:f>
            </c:strRef>
          </c:tx>
          <c:spPr>
            <a:solidFill>
              <a:srgbClr val="A9D0A4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0"/>
          </c:dPt>
          <c:dPt>
            <c:idx val="3"/>
            <c:spPr>
              <a:solidFill>
                <a:srgbClr val="CC00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4(e-g) - NMC-Li'!$B$3:$E$3</c:f>
            </c:strRef>
          </c:cat>
          <c:val>
            <c:numRef>
              <c:f>'Fig 4(e-g) - NMC-Li'!$B$20:$E$20</c:f>
              <c:numCache/>
            </c:numRef>
          </c:val>
        </c:ser>
        <c:ser>
          <c:idx val="17"/>
          <c:order val="17"/>
          <c:tx>
            <c:strRef>
              <c:f>'Fig 4(e-g) - NMC-Li'!$A$21</c:f>
            </c:strRef>
          </c:tx>
          <c:spPr>
            <a:solidFill>
              <a:srgbClr val="FBE1AD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0"/>
          </c:dPt>
          <c:dPt>
            <c:idx val="3"/>
            <c:spPr>
              <a:solidFill>
                <a:srgbClr val="CC00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4(e-g) - NMC-Li'!$B$3:$E$3</c:f>
            </c:strRef>
          </c:cat>
          <c:val>
            <c:numRef>
              <c:f>'Fig 4(e-g) - NMC-Li'!$B$21:$E$21</c:f>
              <c:numCache/>
            </c:numRef>
          </c:val>
        </c:ser>
        <c:ser>
          <c:idx val="18"/>
          <c:order val="18"/>
          <c:tx>
            <c:strRef>
              <c:f>'Fig 4(e-g) - NMC-Li'!$A$22</c:f>
            </c:strRef>
          </c:tx>
          <c:spPr>
            <a:solidFill>
              <a:srgbClr val="E81313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3"/>
            <c:spPr>
              <a:solidFill>
                <a:srgbClr val="CC00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4(e-g) - NMC-Li'!$B$3:$E$3</c:f>
            </c:strRef>
          </c:cat>
          <c:val>
            <c:numRef>
              <c:f>'Fig 4(e-g) - NMC-Li'!$B$22:$E$22</c:f>
              <c:numCache/>
            </c:numRef>
          </c:val>
        </c:ser>
        <c:ser>
          <c:idx val="19"/>
          <c:order val="19"/>
          <c:tx>
            <c:strRef>
              <c:f>'Fig 4(e-g) - NMC-Li'!$A$23</c:f>
            </c:strRef>
          </c:tx>
          <c:spPr>
            <a:solidFill>
              <a:srgbClr val="F4A8DE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3"/>
            <c:spPr>
              <a:solidFill>
                <a:srgbClr val="CC01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4(e-g) - NMC-Li'!$B$3:$E$3</c:f>
            </c:strRef>
          </c:cat>
          <c:val>
            <c:numRef>
              <c:f>'Fig 4(e-g) - NMC-Li'!$B$23:$E$23</c:f>
              <c:numCache/>
            </c:numRef>
          </c:val>
        </c:ser>
        <c:ser>
          <c:idx val="20"/>
          <c:order val="20"/>
          <c:tx>
            <c:strRef>
              <c:f>'Fig 4(e-g) - NMC-Li'!$A$24</c:f>
            </c:strRef>
          </c:tx>
          <c:spPr>
            <a:solidFill>
              <a:srgbClr val="A9D0A4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0"/>
          </c:dPt>
          <c:dPt>
            <c:idx val="3"/>
            <c:spPr>
              <a:solidFill>
                <a:srgbClr val="FFFFFF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4(e-g) - NMC-Li'!$B$3:$E$3</c:f>
            </c:strRef>
          </c:cat>
          <c:val>
            <c:numRef>
              <c:f>'Fig 4(e-g) - NMC-Li'!$B$24:$E$24</c:f>
              <c:numCache/>
            </c:numRef>
          </c:val>
        </c:ser>
        <c:ser>
          <c:idx val="21"/>
          <c:order val="21"/>
          <c:tx>
            <c:strRef>
              <c:f>'Fig 4(e-g) - NMC-Li'!$A$25</c:f>
            </c:strRef>
          </c:tx>
          <c:spPr>
            <a:solidFill>
              <a:srgbClr val="FBE1AD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3"/>
            <c:spPr>
              <a:solidFill>
                <a:srgbClr val="FFFFFF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4(e-g) - NMC-Li'!$B$3:$E$3</c:f>
            </c:strRef>
          </c:cat>
          <c:val>
            <c:numRef>
              <c:f>'Fig 4(e-g) - NMC-Li'!$B$25:$E$25</c:f>
              <c:numCache/>
            </c:numRef>
          </c:val>
        </c:ser>
        <c:ser>
          <c:idx val="22"/>
          <c:order val="22"/>
          <c:tx>
            <c:strRef>
              <c:f>'Fig 4(e-g) - NMC-Li'!$A$26</c:f>
            </c:strRef>
          </c:tx>
          <c:spPr>
            <a:solidFill>
              <a:srgbClr val="F4A8DE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3"/>
            <c:spPr>
              <a:solidFill>
                <a:srgbClr val="FFFFFF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4(e-g) - NMC-Li'!$B$3:$E$3</c:f>
            </c:strRef>
          </c:cat>
          <c:val>
            <c:numRef>
              <c:f>'Fig 4(e-g) - NMC-Li'!$B$26:$E$26</c:f>
              <c:numCache/>
            </c:numRef>
          </c:val>
        </c:ser>
        <c:ser>
          <c:idx val="23"/>
          <c:order val="23"/>
          <c:tx>
            <c:strRef>
              <c:f>'Fig 4(e-g) - NMC-Li'!$A$27</c:f>
            </c:strRef>
          </c:tx>
          <c:spPr>
            <a:solidFill>
              <a:srgbClr val="C0BFFF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0"/>
          </c:dPt>
          <c:dPt>
            <c:idx val="3"/>
            <c:spPr>
              <a:solidFill>
                <a:srgbClr val="FFFFFF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4(e-g) - NMC-Li'!$B$3:$E$3</c:f>
            </c:strRef>
          </c:cat>
          <c:val>
            <c:numRef>
              <c:f>'Fig 4(e-g) - NMC-Li'!$B$27:$E$27</c:f>
              <c:numCache/>
            </c:numRef>
          </c:val>
        </c:ser>
        <c:ser>
          <c:idx val="24"/>
          <c:order val="24"/>
          <c:tx>
            <c:strRef>
              <c:f>'Fig 4(e-g) - NMC-Li'!$A$28</c:f>
            </c:strRef>
          </c:tx>
          <c:spPr>
            <a:solidFill>
              <a:srgbClr val="E81313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0"/>
          </c:dPt>
          <c:dPt>
            <c:idx val="3"/>
            <c:spPr>
              <a:solidFill>
                <a:srgbClr val="CC00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4(e-g) - NMC-Li'!$B$3:$E$3</c:f>
            </c:strRef>
          </c:cat>
          <c:val>
            <c:numRef>
              <c:f>'Fig 4(e-g) - NMC-Li'!$B$28:$E$28</c:f>
              <c:numCache/>
            </c:numRef>
          </c:val>
        </c:ser>
        <c:ser>
          <c:idx val="25"/>
          <c:order val="25"/>
          <c:tx>
            <c:strRef>
              <c:f>'Fig 4(e-g) - NMC-Li'!$A$29</c:f>
            </c:strRef>
          </c:tx>
          <c:spPr>
            <a:solidFill>
              <a:srgbClr val="F4A8DE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3"/>
            <c:spPr>
              <a:solidFill>
                <a:srgbClr val="CC00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4(e-g) - NMC-Li'!$B$3:$E$3</c:f>
            </c:strRef>
          </c:cat>
          <c:val>
            <c:numRef>
              <c:f>'Fig 4(e-g) - NMC-Li'!$B$29:$E$29</c:f>
              <c:numCache/>
            </c:numRef>
          </c:val>
        </c:ser>
        <c:ser>
          <c:idx val="26"/>
          <c:order val="26"/>
          <c:tx>
            <c:strRef>
              <c:f>'Fig 4(e-g) - NMC-Li'!$A$30</c:f>
            </c:strRef>
          </c:tx>
          <c:spPr>
            <a:solidFill>
              <a:srgbClr val="A9D0A4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0"/>
          </c:dPt>
          <c:dPt>
            <c:idx val="3"/>
            <c:spPr>
              <a:solidFill>
                <a:srgbClr val="FFFFFF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4(e-g) - NMC-Li'!$B$3:$E$3</c:f>
            </c:strRef>
          </c:cat>
          <c:val>
            <c:numRef>
              <c:f>'Fig 4(e-g) - NMC-Li'!$B$30:$E$30</c:f>
              <c:numCache/>
            </c:numRef>
          </c:val>
        </c:ser>
        <c:ser>
          <c:idx val="27"/>
          <c:order val="27"/>
          <c:tx>
            <c:strRef>
              <c:f>'Fig 4(e-g) - NMC-Li'!$A$31</c:f>
            </c:strRef>
          </c:tx>
          <c:spPr>
            <a:solidFill>
              <a:srgbClr val="FBE1AD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3"/>
            <c:spPr>
              <a:solidFill>
                <a:srgbClr val="FFFFFF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4(e-g) - NMC-Li'!$B$3:$E$3</c:f>
            </c:strRef>
          </c:cat>
          <c:val>
            <c:numRef>
              <c:f>'Fig 4(e-g) - NMC-Li'!$B$31:$E$31</c:f>
              <c:numCache/>
            </c:numRef>
          </c:val>
        </c:ser>
        <c:ser>
          <c:idx val="28"/>
          <c:order val="28"/>
          <c:tx>
            <c:strRef>
              <c:f>'Fig 4(e-g) - NMC-Li'!$A$32</c:f>
            </c:strRef>
          </c:tx>
          <c:spPr>
            <a:solidFill>
              <a:srgbClr val="F4A8DE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cat>
            <c:strRef>
              <c:f>'Fig 4(e-g) - NMC-Li'!$B$3:$E$3</c:f>
            </c:strRef>
          </c:cat>
          <c:val>
            <c:numRef>
              <c:f>'Fig 4(e-g) - NMC-Li'!$B$32:$E$32</c:f>
              <c:numCache/>
            </c:numRef>
          </c:val>
        </c:ser>
        <c:ser>
          <c:idx val="29"/>
          <c:order val="29"/>
          <c:tx>
            <c:strRef>
              <c:f>'Fig 4(e-g) - NMC-Li'!$A$33</c:f>
            </c:strRef>
          </c:tx>
          <c:spPr>
            <a:solidFill>
              <a:srgbClr val="C0BFFF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3"/>
            <c:spPr>
              <a:solidFill>
                <a:srgbClr val="FFFFFF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4(e-g) - NMC-Li'!$B$3:$E$3</c:f>
            </c:strRef>
          </c:cat>
          <c:val>
            <c:numRef>
              <c:f>'Fig 4(e-g) - NMC-Li'!$B$33:$E$33</c:f>
              <c:numCache/>
            </c:numRef>
          </c:val>
        </c:ser>
        <c:overlap val="100"/>
        <c:axId val="1306399604"/>
        <c:axId val="1025838707"/>
      </c:barChart>
      <c:catAx>
        <c:axId val="13063996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NCM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25838707"/>
      </c:catAx>
      <c:valAx>
        <c:axId val="1025838707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06399604"/>
        <c:majorUnit val="1.0"/>
      </c:valAx>
    </c:plotArea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percentStacked"/>
        <c:ser>
          <c:idx val="0"/>
          <c:order val="0"/>
          <c:tx>
            <c:strRef>
              <c:f>'Fig 4(e-g) - NMC-Li'!$J$4</c:f>
            </c:strRef>
          </c:tx>
          <c:spPr>
            <a:solidFill>
              <a:srgbClr val="E81313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cat>
            <c:strRef>
              <c:f>'Fig 4(e-g) - NMC-Li'!$K$3:$N$3</c:f>
            </c:strRef>
          </c:cat>
          <c:val>
            <c:numRef>
              <c:f>'Fig 4(e-g) - NMC-Li'!$K$4:$N$4</c:f>
              <c:numCache/>
            </c:numRef>
          </c:val>
        </c:ser>
        <c:ser>
          <c:idx val="1"/>
          <c:order val="1"/>
          <c:tx>
            <c:strRef>
              <c:f>'Fig 4(e-g) - NMC-Li'!$J$5</c:f>
            </c:strRef>
          </c:tx>
          <c:spPr>
            <a:solidFill>
              <a:srgbClr val="FB9431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2"/>
          </c:dPt>
          <c:cat>
            <c:strRef>
              <c:f>'Fig 4(e-g) - NMC-Li'!$K$3:$N$3</c:f>
            </c:strRef>
          </c:cat>
          <c:val>
            <c:numRef>
              <c:f>'Fig 4(e-g) - NMC-Li'!$K$5:$N$5</c:f>
              <c:numCache/>
            </c:numRef>
          </c:val>
        </c:ser>
        <c:ser>
          <c:idx val="2"/>
          <c:order val="2"/>
          <c:tx>
            <c:strRef>
              <c:f>'Fig 4(e-g) - NMC-Li'!$J$6</c:f>
            </c:strRef>
          </c:tx>
          <c:spPr>
            <a:solidFill>
              <a:srgbClr val="6D9EEB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2"/>
          </c:dPt>
          <c:cat>
            <c:strRef>
              <c:f>'Fig 4(e-g) - NMC-Li'!$K$3:$N$3</c:f>
            </c:strRef>
          </c:cat>
          <c:val>
            <c:numRef>
              <c:f>'Fig 4(e-g) - NMC-Li'!$K$6:$N$6</c:f>
              <c:numCache/>
            </c:numRef>
          </c:val>
        </c:ser>
        <c:ser>
          <c:idx val="3"/>
          <c:order val="3"/>
          <c:tx>
            <c:strRef>
              <c:f>'Fig 4(e-g) - NMC-Li'!$J$7</c:f>
            </c:strRef>
          </c:tx>
          <c:spPr>
            <a:solidFill>
              <a:srgbClr val="E81313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1"/>
            <c:spPr>
              <a:solidFill>
                <a:srgbClr val="FFFFFF"/>
              </a:solidFill>
              <a:ln cmpd="sng">
                <a:solidFill>
                  <a:srgbClr val="000000">
                    <a:alpha val="100000"/>
                  </a:srgbClr>
                </a:solidFill>
                <a:prstDash val="dash"/>
              </a:ln>
            </c:spPr>
          </c:dPt>
          <c:cat>
            <c:strRef>
              <c:f>'Fig 4(e-g) - NMC-Li'!$K$3:$N$3</c:f>
            </c:strRef>
          </c:cat>
          <c:val>
            <c:numRef>
              <c:f>'Fig 4(e-g) - NMC-Li'!$K$7:$N$7</c:f>
              <c:numCache/>
            </c:numRef>
          </c:val>
        </c:ser>
        <c:ser>
          <c:idx val="4"/>
          <c:order val="4"/>
          <c:tx>
            <c:strRef>
              <c:f>'Fig 4(e-g) - NMC-Li'!$J$8</c:f>
            </c:strRef>
          </c:tx>
          <c:spPr>
            <a:solidFill>
              <a:srgbClr val="FBE1AD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1"/>
          </c:dPt>
          <c:cat>
            <c:strRef>
              <c:f>'Fig 4(e-g) - NMC-Li'!$K$3:$N$3</c:f>
            </c:strRef>
          </c:cat>
          <c:val>
            <c:numRef>
              <c:f>'Fig 4(e-g) - NMC-Li'!$K$8:$N$8</c:f>
              <c:numCache/>
            </c:numRef>
          </c:val>
        </c:ser>
        <c:ser>
          <c:idx val="5"/>
          <c:order val="5"/>
          <c:tx>
            <c:strRef>
              <c:f>'Fig 4(e-g) - NMC-Li'!$J$9</c:f>
            </c:strRef>
          </c:tx>
          <c:spPr>
            <a:solidFill>
              <a:srgbClr val="A9D0A4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1"/>
          </c:dPt>
          <c:cat>
            <c:strRef>
              <c:f>'Fig 4(e-g) - NMC-Li'!$K$3:$N$3</c:f>
            </c:strRef>
          </c:cat>
          <c:val>
            <c:numRef>
              <c:f>'Fig 4(e-g) - NMC-Li'!$K$9:$N$9</c:f>
              <c:numCache/>
            </c:numRef>
          </c:val>
        </c:ser>
        <c:ser>
          <c:idx val="6"/>
          <c:order val="6"/>
          <c:tx>
            <c:strRef>
              <c:f>'Fig 4(e-g) - NMC-Li'!$J$10</c:f>
            </c:strRef>
          </c:tx>
          <c:spPr>
            <a:solidFill>
              <a:srgbClr val="666666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cat>
            <c:strRef>
              <c:f>'Fig 4(e-g) - NMC-Li'!$K$3:$N$3</c:f>
            </c:strRef>
          </c:cat>
          <c:val>
            <c:numRef>
              <c:f>'Fig 4(e-g) - NMC-Li'!$K$10:$N$10</c:f>
              <c:numCache/>
            </c:numRef>
          </c:val>
        </c:ser>
        <c:ser>
          <c:idx val="7"/>
          <c:order val="7"/>
          <c:tx>
            <c:strRef>
              <c:f>'Fig 4(e-g) - NMC-Li'!$J$11</c:f>
            </c:strRef>
          </c:tx>
          <c:spPr>
            <a:solidFill>
              <a:srgbClr val="A9D0A4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cat>
            <c:strRef>
              <c:f>'Fig 4(e-g) - NMC-Li'!$K$3:$N$3</c:f>
            </c:strRef>
          </c:cat>
          <c:val>
            <c:numRef>
              <c:f>'Fig 4(e-g) - NMC-Li'!$K$11:$N$11</c:f>
              <c:numCache/>
            </c:numRef>
          </c:val>
        </c:ser>
        <c:ser>
          <c:idx val="8"/>
          <c:order val="8"/>
          <c:tx>
            <c:strRef>
              <c:f>'Fig 4(e-g) - NMC-Li'!$J$12</c:f>
            </c:strRef>
          </c:tx>
          <c:spPr>
            <a:solidFill>
              <a:srgbClr val="FBE1AD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1"/>
          </c:dPt>
          <c:cat>
            <c:strRef>
              <c:f>'Fig 4(e-g) - NMC-Li'!$K$3:$N$3</c:f>
            </c:strRef>
          </c:cat>
          <c:val>
            <c:numRef>
              <c:f>'Fig 4(e-g) - NMC-Li'!$K$12:$N$12</c:f>
              <c:numCache/>
            </c:numRef>
          </c:val>
        </c:ser>
        <c:ser>
          <c:idx val="9"/>
          <c:order val="9"/>
          <c:tx>
            <c:strRef>
              <c:f>'Fig 4(e-g) - NMC-Li'!$J$13</c:f>
            </c:strRef>
          </c:tx>
          <c:spPr>
            <a:solidFill>
              <a:srgbClr val="666666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0"/>
          </c:dPt>
          <c:dPt>
            <c:idx val="3"/>
            <c:spPr>
              <a:solidFill>
                <a:srgbClr val="CC00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4(e-g) - NMC-Li'!$K$3:$N$3</c:f>
            </c:strRef>
          </c:cat>
          <c:val>
            <c:numRef>
              <c:f>'Fig 4(e-g) - NMC-Li'!$K$13:$N$13</c:f>
              <c:numCache/>
            </c:numRef>
          </c:val>
        </c:ser>
        <c:ser>
          <c:idx val="10"/>
          <c:order val="10"/>
          <c:tx>
            <c:strRef>
              <c:f>'Fig 4(e-g) - NMC-Li'!$J$14</c:f>
            </c:strRef>
          </c:tx>
          <c:spPr>
            <a:solidFill>
              <a:srgbClr val="E81313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0"/>
            <c:spPr>
              <a:solidFill>
                <a:srgbClr val="FFFFFF"/>
              </a:solidFill>
              <a:ln cmpd="sng">
                <a:solidFill>
                  <a:srgbClr val="000000">
                    <a:alpha val="100000"/>
                  </a:srgbClr>
                </a:solidFill>
                <a:prstDash val="dash"/>
              </a:ln>
            </c:spPr>
          </c:dPt>
          <c:dPt>
            <c:idx val="1"/>
          </c:dPt>
          <c:dPt>
            <c:idx val="3"/>
            <c:spPr>
              <a:solidFill>
                <a:srgbClr val="CC01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4(e-g) - NMC-Li'!$K$3:$N$3</c:f>
            </c:strRef>
          </c:cat>
          <c:val>
            <c:numRef>
              <c:f>'Fig 4(e-g) - NMC-Li'!$K$14:$N$14</c:f>
              <c:numCache/>
            </c:numRef>
          </c:val>
        </c:ser>
        <c:ser>
          <c:idx val="11"/>
          <c:order val="11"/>
          <c:tx>
            <c:strRef>
              <c:f>'Fig 4(e-g) - NMC-Li'!$J$15</c:f>
            </c:strRef>
          </c:tx>
          <c:spPr>
            <a:solidFill>
              <a:srgbClr val="FBE1AD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1"/>
          </c:dPt>
          <c:dPt>
            <c:idx val="3"/>
            <c:spPr>
              <a:solidFill>
                <a:srgbClr val="FFFFFF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4(e-g) - NMC-Li'!$K$3:$N$3</c:f>
            </c:strRef>
          </c:cat>
          <c:val>
            <c:numRef>
              <c:f>'Fig 4(e-g) - NMC-Li'!$K$15:$N$15</c:f>
              <c:numCache/>
            </c:numRef>
          </c:val>
        </c:ser>
        <c:ser>
          <c:idx val="12"/>
          <c:order val="12"/>
          <c:tx>
            <c:strRef>
              <c:f>'Fig 4(e-g) - NMC-Li'!$J$16</c:f>
            </c:strRef>
          </c:tx>
          <c:spPr>
            <a:solidFill>
              <a:srgbClr val="A9D0A4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3"/>
            <c:spPr>
              <a:solidFill>
                <a:srgbClr val="FFFFFF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4(e-g) - NMC-Li'!$K$3:$N$3</c:f>
            </c:strRef>
          </c:cat>
          <c:val>
            <c:numRef>
              <c:f>'Fig 4(e-g) - NMC-Li'!$K$16:$N$16</c:f>
              <c:numCache/>
            </c:numRef>
          </c:val>
        </c:ser>
        <c:ser>
          <c:idx val="13"/>
          <c:order val="13"/>
          <c:tx>
            <c:strRef>
              <c:f>'Fig 4(e-g) - NMC-Li'!$J$17</c:f>
            </c:strRef>
          </c:tx>
          <c:spPr>
            <a:solidFill>
              <a:srgbClr val="666666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3"/>
            <c:spPr>
              <a:solidFill>
                <a:srgbClr val="FFFFFF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4(e-g) - NMC-Li'!$K$3:$N$3</c:f>
            </c:strRef>
          </c:cat>
          <c:val>
            <c:numRef>
              <c:f>'Fig 4(e-g) - NMC-Li'!$K$17:$N$17</c:f>
              <c:numCache/>
            </c:numRef>
          </c:val>
        </c:ser>
        <c:ser>
          <c:idx val="14"/>
          <c:order val="14"/>
          <c:tx>
            <c:strRef>
              <c:f>'Fig 4(e-g) - NMC-Li'!$J$18</c:f>
            </c:strRef>
          </c:tx>
          <c:spPr>
            <a:solidFill>
              <a:srgbClr val="A9D0A4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0"/>
          </c:dPt>
          <c:dPt>
            <c:idx val="3"/>
            <c:spPr>
              <a:solidFill>
                <a:srgbClr val="FFFFFF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4(e-g) - NMC-Li'!$K$3:$N$3</c:f>
            </c:strRef>
          </c:cat>
          <c:val>
            <c:numRef>
              <c:f>'Fig 4(e-g) - NMC-Li'!$K$18:$N$18</c:f>
              <c:numCache/>
            </c:numRef>
          </c:val>
        </c:ser>
        <c:ser>
          <c:idx val="15"/>
          <c:order val="15"/>
          <c:tx>
            <c:strRef>
              <c:f>'Fig 4(e-g) - NMC-Li'!$J$19</c:f>
            </c:strRef>
          </c:tx>
          <c:spPr>
            <a:solidFill>
              <a:srgbClr val="FBE1AD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0"/>
          </c:dPt>
          <c:dPt>
            <c:idx val="3"/>
            <c:spPr>
              <a:solidFill>
                <a:srgbClr val="FFFFFF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4(e-g) - NMC-Li'!$K$3:$N$3</c:f>
            </c:strRef>
          </c:cat>
          <c:val>
            <c:numRef>
              <c:f>'Fig 4(e-g) - NMC-Li'!$K$19:$N$19</c:f>
              <c:numCache/>
            </c:numRef>
          </c:val>
        </c:ser>
        <c:ser>
          <c:idx val="16"/>
          <c:order val="16"/>
          <c:tx>
            <c:strRef>
              <c:f>'Fig 4(e-g) - NMC-Li'!$J$20</c:f>
            </c:strRef>
          </c:tx>
          <c:spPr>
            <a:solidFill>
              <a:srgbClr val="666666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0"/>
          </c:dPt>
          <c:dPt>
            <c:idx val="3"/>
            <c:spPr>
              <a:solidFill>
                <a:srgbClr val="FFFFFF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4(e-g) - NMC-Li'!$K$3:$N$3</c:f>
            </c:strRef>
          </c:cat>
          <c:val>
            <c:numRef>
              <c:f>'Fig 4(e-g) - NMC-Li'!$K$20:$N$20</c:f>
              <c:numCache/>
            </c:numRef>
          </c:val>
        </c:ser>
        <c:overlap val="100"/>
        <c:axId val="222600679"/>
        <c:axId val="806887302"/>
      </c:barChart>
      <c:catAx>
        <c:axId val="2226006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NCM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06887302"/>
      </c:catAx>
      <c:valAx>
        <c:axId val="806887302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22600679"/>
        <c:majorUnit val="1.0"/>
      </c:valAx>
    </c:plotArea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percentStacked"/>
        <c:ser>
          <c:idx val="0"/>
          <c:order val="0"/>
          <c:tx>
            <c:strRef>
              <c:f>'Fig 4(e-g) - NMC-Li'!$S$4</c:f>
            </c:strRef>
          </c:tx>
          <c:spPr>
            <a:solidFill>
              <a:srgbClr val="E81313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cat>
            <c:strRef>
              <c:f>'Fig 4(e-g) - NMC-Li'!$T$3:$W$3</c:f>
            </c:strRef>
          </c:cat>
          <c:val>
            <c:numRef>
              <c:f>'Fig 4(e-g) - NMC-Li'!$T$4:$W$4</c:f>
              <c:numCache/>
            </c:numRef>
          </c:val>
        </c:ser>
        <c:ser>
          <c:idx val="1"/>
          <c:order val="1"/>
          <c:tx>
            <c:strRef>
              <c:f>'Fig 4(e-g) - NMC-Li'!$S$5</c:f>
            </c:strRef>
          </c:tx>
          <c:spPr>
            <a:solidFill>
              <a:srgbClr val="FB9431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2"/>
          </c:dPt>
          <c:cat>
            <c:strRef>
              <c:f>'Fig 4(e-g) - NMC-Li'!$T$3:$W$3</c:f>
            </c:strRef>
          </c:cat>
          <c:val>
            <c:numRef>
              <c:f>'Fig 4(e-g) - NMC-Li'!$T$5:$W$5</c:f>
              <c:numCache/>
            </c:numRef>
          </c:val>
        </c:ser>
        <c:ser>
          <c:idx val="2"/>
          <c:order val="2"/>
          <c:tx>
            <c:strRef>
              <c:f>'Fig 4(e-g) - NMC-Li'!$S$6</c:f>
            </c:strRef>
          </c:tx>
          <c:spPr>
            <a:solidFill>
              <a:srgbClr val="6D9EEB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2"/>
          </c:dPt>
          <c:cat>
            <c:strRef>
              <c:f>'Fig 4(e-g) - NMC-Li'!$T$3:$W$3</c:f>
            </c:strRef>
          </c:cat>
          <c:val>
            <c:numRef>
              <c:f>'Fig 4(e-g) - NMC-Li'!$T$6:$W$6</c:f>
              <c:numCache/>
            </c:numRef>
          </c:val>
        </c:ser>
        <c:ser>
          <c:idx val="3"/>
          <c:order val="3"/>
          <c:tx>
            <c:strRef>
              <c:f>'Fig 4(e-g) - NMC-Li'!$S$7</c:f>
            </c:strRef>
          </c:tx>
          <c:spPr>
            <a:solidFill>
              <a:srgbClr val="E81313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1"/>
            <c:spPr>
              <a:solidFill>
                <a:srgbClr val="FFFFFF"/>
              </a:solidFill>
              <a:ln cmpd="sng">
                <a:solidFill>
                  <a:srgbClr val="000000">
                    <a:alpha val="100000"/>
                  </a:srgbClr>
                </a:solidFill>
                <a:prstDash val="dash"/>
              </a:ln>
            </c:spPr>
          </c:dPt>
          <c:cat>
            <c:strRef>
              <c:f>'Fig 4(e-g) - NMC-Li'!$T$3:$W$3</c:f>
            </c:strRef>
          </c:cat>
          <c:val>
            <c:numRef>
              <c:f>'Fig 4(e-g) - NMC-Li'!$T$7:$W$7</c:f>
              <c:numCache/>
            </c:numRef>
          </c:val>
        </c:ser>
        <c:ser>
          <c:idx val="4"/>
          <c:order val="4"/>
          <c:tx>
            <c:strRef>
              <c:f>'Fig 4(e-g) - NMC-Li'!$S$8</c:f>
            </c:strRef>
          </c:tx>
          <c:spPr>
            <a:solidFill>
              <a:srgbClr val="E81313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1"/>
          </c:dPt>
          <c:cat>
            <c:strRef>
              <c:f>'Fig 4(e-g) - NMC-Li'!$T$3:$W$3</c:f>
            </c:strRef>
          </c:cat>
          <c:val>
            <c:numRef>
              <c:f>'Fig 4(e-g) - NMC-Li'!$T$8:$W$8</c:f>
              <c:numCache/>
            </c:numRef>
          </c:val>
        </c:ser>
        <c:ser>
          <c:idx val="5"/>
          <c:order val="5"/>
          <c:tx>
            <c:strRef>
              <c:f>'Fig 4(e-g) - NMC-Li'!$S$9</c:f>
            </c:strRef>
          </c:tx>
          <c:spPr>
            <a:solidFill>
              <a:srgbClr val="E81313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1"/>
          </c:dPt>
          <c:cat>
            <c:strRef>
              <c:f>'Fig 4(e-g) - NMC-Li'!$T$3:$W$3</c:f>
            </c:strRef>
          </c:cat>
          <c:val>
            <c:numRef>
              <c:f>'Fig 4(e-g) - NMC-Li'!$T$9:$W$9</c:f>
              <c:numCache/>
            </c:numRef>
          </c:val>
        </c:ser>
        <c:ser>
          <c:idx val="6"/>
          <c:order val="6"/>
          <c:tx>
            <c:strRef>
              <c:f>'Fig 4(e-g) - NMC-Li'!$S$10</c:f>
            </c:strRef>
          </c:tx>
          <c:spPr>
            <a:solidFill>
              <a:srgbClr val="E81313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0"/>
            <c:spPr>
              <a:solidFill>
                <a:srgbClr val="FFFFFF"/>
              </a:solidFill>
              <a:ln cmpd="sng">
                <a:solidFill>
                  <a:srgbClr val="000000">
                    <a:alpha val="100000"/>
                  </a:srgbClr>
                </a:solidFill>
                <a:prstDash val="dash"/>
              </a:ln>
            </c:spPr>
          </c:dPt>
          <c:dPt>
            <c:idx val="3"/>
            <c:spPr>
              <a:solidFill>
                <a:srgbClr val="CC01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4(e-g) - NMC-Li'!$T$3:$W$3</c:f>
            </c:strRef>
          </c:cat>
          <c:val>
            <c:numRef>
              <c:f>'Fig 4(e-g) - NMC-Li'!$T$10:$W$10</c:f>
              <c:numCache/>
            </c:numRef>
          </c:val>
        </c:ser>
        <c:ser>
          <c:idx val="7"/>
          <c:order val="7"/>
          <c:tx>
            <c:strRef>
              <c:f>'Fig 4(e-g) - NMC-Li'!$S$11</c:f>
            </c:strRef>
          </c:tx>
          <c:spPr>
            <a:solidFill>
              <a:srgbClr val="E81313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0"/>
            <c:spPr>
              <a:solidFill>
                <a:srgbClr val="FFFFFF"/>
              </a:solidFill>
              <a:ln cmpd="sng">
                <a:solidFill>
                  <a:srgbClr val="000000">
                    <a:alpha val="100000"/>
                  </a:srgbClr>
                </a:solidFill>
                <a:prstDash val="dash"/>
              </a:ln>
            </c:spPr>
          </c:dPt>
          <c:dPt>
            <c:idx val="3"/>
            <c:spPr>
              <a:solidFill>
                <a:srgbClr val="CC01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4(e-g) - NMC-Li'!$T$3:$W$3</c:f>
            </c:strRef>
          </c:cat>
          <c:val>
            <c:numRef>
              <c:f>'Fig 4(e-g) - NMC-Li'!$T$11:$W$11</c:f>
              <c:numCache/>
            </c:numRef>
          </c:val>
        </c:ser>
        <c:ser>
          <c:idx val="8"/>
          <c:order val="8"/>
          <c:tx>
            <c:strRef>
              <c:f>'Fig 4(e-g) - NMC-Li'!$S$12</c:f>
            </c:strRef>
          </c:tx>
          <c:spPr>
            <a:solidFill>
              <a:srgbClr val="E81313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0"/>
            <c:spPr>
              <a:solidFill>
                <a:srgbClr val="FFFFFF"/>
              </a:solidFill>
              <a:ln cmpd="sng">
                <a:solidFill>
                  <a:srgbClr val="000000">
                    <a:alpha val="100000"/>
                  </a:srgbClr>
                </a:solidFill>
                <a:prstDash val="dash"/>
              </a:ln>
            </c:spPr>
          </c:dPt>
          <c:dPt>
            <c:idx val="1"/>
          </c:dPt>
          <c:dPt>
            <c:idx val="3"/>
            <c:spPr>
              <a:solidFill>
                <a:srgbClr val="CC00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4(e-g) - NMC-Li'!$T$3:$W$3</c:f>
            </c:strRef>
          </c:cat>
          <c:val>
            <c:numRef>
              <c:f>'Fig 4(e-g) - NMC-Li'!$T$12:$W$12</c:f>
              <c:numCache/>
            </c:numRef>
          </c:val>
        </c:ser>
        <c:ser>
          <c:idx val="9"/>
          <c:order val="9"/>
          <c:tx>
            <c:strRef>
              <c:f>'Fig 4(e-g) - NMC-Li'!$S$13</c:f>
            </c:strRef>
          </c:tx>
          <c:cat>
            <c:strRef>
              <c:f>'Fig 4(e-g) - NMC-Li'!$T$3:$W$3</c:f>
            </c:strRef>
          </c:cat>
          <c:val>
            <c:numRef>
              <c:f>'Fig 4(e-g) - NMC-Li'!$T$13:$W$13</c:f>
              <c:numCache/>
            </c:numRef>
          </c:val>
        </c:ser>
        <c:ser>
          <c:idx val="10"/>
          <c:order val="10"/>
          <c:tx>
            <c:strRef>
              <c:f>'Fig 4(e-g) - NMC-Li'!$S$14</c:f>
            </c:strRef>
          </c:tx>
          <c:cat>
            <c:strRef>
              <c:f>'Fig 4(e-g) - NMC-Li'!$T$3:$W$3</c:f>
            </c:strRef>
          </c:cat>
          <c:val>
            <c:numRef>
              <c:f>'Fig 4(e-g) - NMC-Li'!$T$14:$W$14</c:f>
              <c:numCache/>
            </c:numRef>
          </c:val>
        </c:ser>
        <c:ser>
          <c:idx val="11"/>
          <c:order val="11"/>
          <c:tx>
            <c:strRef>
              <c:f>'Fig 4(e-g) - NMC-Li'!$S$15</c:f>
            </c:strRef>
          </c:tx>
          <c:cat>
            <c:strRef>
              <c:f>'Fig 4(e-g) - NMC-Li'!$T$3:$W$3</c:f>
            </c:strRef>
          </c:cat>
          <c:val>
            <c:numRef>
              <c:f>'Fig 4(e-g) - NMC-Li'!$T$15:$W$15</c:f>
              <c:numCache/>
            </c:numRef>
          </c:val>
        </c:ser>
        <c:ser>
          <c:idx val="12"/>
          <c:order val="12"/>
          <c:tx>
            <c:strRef>
              <c:f>'Fig 4(e-g) - NMC-Li'!$S$16</c:f>
            </c:strRef>
          </c:tx>
          <c:cat>
            <c:strRef>
              <c:f>'Fig 4(e-g) - NMC-Li'!$T$3:$W$3</c:f>
            </c:strRef>
          </c:cat>
          <c:val>
            <c:numRef>
              <c:f>'Fig 4(e-g) - NMC-Li'!$T$16:$W$16</c:f>
              <c:numCache/>
            </c:numRef>
          </c:val>
        </c:ser>
        <c:overlap val="100"/>
        <c:axId val="170409842"/>
        <c:axId val="277175702"/>
      </c:barChart>
      <c:catAx>
        <c:axId val="1704098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NCM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77175702"/>
      </c:catAx>
      <c:valAx>
        <c:axId val="277175702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0409842"/>
        <c:majorUnit val="1.0"/>
      </c:valAx>
    </c:plotArea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percentStacked"/>
        <c:ser>
          <c:idx val="0"/>
          <c:order val="0"/>
          <c:tx>
            <c:strRef>
              <c:f>'Fig D1-2 - NMC-Ni'!$J$3</c:f>
            </c:strRef>
          </c:tx>
          <c:spPr>
            <a:solidFill>
              <a:srgbClr val="E81313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cat>
            <c:strRef>
              <c:f>'Fig D1-2 - NMC-Ni'!$K$2:$N$2</c:f>
            </c:strRef>
          </c:cat>
          <c:val>
            <c:numRef>
              <c:f>'Fig D1-2 - NMC-Ni'!$K$3:$N$3</c:f>
              <c:numCache/>
            </c:numRef>
          </c:val>
        </c:ser>
        <c:ser>
          <c:idx val="1"/>
          <c:order val="1"/>
          <c:tx>
            <c:strRef>
              <c:f>'Fig D1-2 - NMC-Ni'!$J$4</c:f>
            </c:strRef>
          </c:tx>
          <c:spPr>
            <a:solidFill>
              <a:srgbClr val="FB9431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2"/>
          </c:dPt>
          <c:cat>
            <c:strRef>
              <c:f>'Fig D1-2 - NMC-Ni'!$K$2:$N$2</c:f>
            </c:strRef>
          </c:cat>
          <c:val>
            <c:numRef>
              <c:f>'Fig D1-2 - NMC-Ni'!$K$4:$N$4</c:f>
              <c:numCache/>
            </c:numRef>
          </c:val>
        </c:ser>
        <c:ser>
          <c:idx val="2"/>
          <c:order val="2"/>
          <c:tx>
            <c:strRef>
              <c:f>'Fig D1-2 - NMC-Ni'!$J$5</c:f>
            </c:strRef>
          </c:tx>
          <c:spPr>
            <a:solidFill>
              <a:srgbClr val="6D9EEB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2"/>
          </c:dPt>
          <c:cat>
            <c:strRef>
              <c:f>'Fig D1-2 - NMC-Ni'!$K$2:$N$2</c:f>
            </c:strRef>
          </c:cat>
          <c:val>
            <c:numRef>
              <c:f>'Fig D1-2 - NMC-Ni'!$K$5:$N$5</c:f>
              <c:numCache/>
            </c:numRef>
          </c:val>
        </c:ser>
        <c:ser>
          <c:idx val="3"/>
          <c:order val="3"/>
          <c:tx>
            <c:strRef>
              <c:f>'Fig D1-2 - NMC-Ni'!$J$6</c:f>
            </c:strRef>
          </c:tx>
          <c:spPr>
            <a:solidFill>
              <a:srgbClr val="E81313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1"/>
            <c:spPr>
              <a:solidFill>
                <a:srgbClr val="FFFFFF"/>
              </a:solidFill>
              <a:ln cmpd="sng">
                <a:solidFill>
                  <a:srgbClr val="000000">
                    <a:alpha val="100000"/>
                  </a:srgbClr>
                </a:solidFill>
                <a:prstDash val="dash"/>
              </a:ln>
            </c:spPr>
          </c:dPt>
          <c:cat>
            <c:strRef>
              <c:f>'Fig D1-2 - NMC-Ni'!$K$2:$N$2</c:f>
            </c:strRef>
          </c:cat>
          <c:val>
            <c:numRef>
              <c:f>'Fig D1-2 - NMC-Ni'!$K$6:$N$6</c:f>
              <c:numCache/>
            </c:numRef>
          </c:val>
        </c:ser>
        <c:ser>
          <c:idx val="4"/>
          <c:order val="4"/>
          <c:tx>
            <c:strRef>
              <c:f>'Fig D1-2 - NMC-Ni'!$J$7</c:f>
            </c:strRef>
          </c:tx>
          <c:spPr>
            <a:solidFill>
              <a:srgbClr val="351C75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1"/>
          </c:dPt>
          <c:cat>
            <c:strRef>
              <c:f>'Fig D1-2 - NMC-Ni'!$K$2:$N$2</c:f>
            </c:strRef>
          </c:cat>
          <c:val>
            <c:numRef>
              <c:f>'Fig D1-2 - NMC-Ni'!$K$7:$N$7</c:f>
              <c:numCache/>
            </c:numRef>
          </c:val>
        </c:ser>
        <c:ser>
          <c:idx val="5"/>
          <c:order val="5"/>
          <c:tx>
            <c:strRef>
              <c:f>'Fig D1-2 - NMC-Ni'!$J$8</c:f>
            </c:strRef>
          </c:tx>
          <c:spPr>
            <a:solidFill>
              <a:srgbClr val="6D9EEB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1"/>
          </c:dPt>
          <c:cat>
            <c:strRef>
              <c:f>'Fig D1-2 - NMC-Ni'!$K$2:$N$2</c:f>
            </c:strRef>
          </c:cat>
          <c:val>
            <c:numRef>
              <c:f>'Fig D1-2 - NMC-Ni'!$K$8:$N$8</c:f>
              <c:numCache/>
            </c:numRef>
          </c:val>
        </c:ser>
        <c:ser>
          <c:idx val="6"/>
          <c:order val="6"/>
          <c:tx>
            <c:strRef>
              <c:f>'Fig D1-2 - NMC-Ni'!$J$9</c:f>
            </c:strRef>
          </c:tx>
          <c:spPr>
            <a:solidFill>
              <a:srgbClr val="3D85C6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cat>
            <c:strRef>
              <c:f>'Fig D1-2 - NMC-Ni'!$K$2:$N$2</c:f>
            </c:strRef>
          </c:cat>
          <c:val>
            <c:numRef>
              <c:f>'Fig D1-2 - NMC-Ni'!$K$9:$N$9</c:f>
              <c:numCache/>
            </c:numRef>
          </c:val>
        </c:ser>
        <c:ser>
          <c:idx val="7"/>
          <c:order val="7"/>
          <c:tx>
            <c:strRef>
              <c:f>'Fig D1-2 - NMC-Ni'!$J$10</c:f>
            </c:strRef>
          </c:tx>
          <c:spPr>
            <a:solidFill>
              <a:srgbClr val="351C75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cat>
            <c:strRef>
              <c:f>'Fig D1-2 - NMC-Ni'!$K$2:$N$2</c:f>
            </c:strRef>
          </c:cat>
          <c:val>
            <c:numRef>
              <c:f>'Fig D1-2 - NMC-Ni'!$K$10:$N$10</c:f>
              <c:numCache/>
            </c:numRef>
          </c:val>
        </c:ser>
        <c:ser>
          <c:idx val="8"/>
          <c:order val="8"/>
          <c:tx>
            <c:strRef>
              <c:f>'Fig D1-2 - NMC-Ni'!$J$11</c:f>
            </c:strRef>
          </c:tx>
          <c:spPr>
            <a:solidFill>
              <a:srgbClr val="6D9EEB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1"/>
          </c:dPt>
          <c:cat>
            <c:strRef>
              <c:f>'Fig D1-2 - NMC-Ni'!$K$2:$N$2</c:f>
            </c:strRef>
          </c:cat>
          <c:val>
            <c:numRef>
              <c:f>'Fig D1-2 - NMC-Ni'!$K$11:$N$11</c:f>
              <c:numCache/>
            </c:numRef>
          </c:val>
        </c:ser>
        <c:ser>
          <c:idx val="9"/>
          <c:order val="9"/>
          <c:tx>
            <c:strRef>
              <c:f>'Fig D1-2 - NMC-Ni'!$J$12</c:f>
            </c:strRef>
          </c:tx>
          <c:spPr>
            <a:solidFill>
              <a:srgbClr val="E81313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0"/>
            <c:spPr>
              <a:solidFill>
                <a:srgbClr val="FFFFFF"/>
              </a:solidFill>
              <a:ln cmpd="sng">
                <a:solidFill>
                  <a:srgbClr val="000000">
                    <a:alpha val="100000"/>
                  </a:srgbClr>
                </a:solidFill>
                <a:prstDash val="dash"/>
              </a:ln>
            </c:spPr>
          </c:dPt>
          <c:dPt>
            <c:idx val="3"/>
            <c:spPr>
              <a:solidFill>
                <a:srgbClr val="CC00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D1-2 - NMC-Ni'!$K$2:$N$2</c:f>
            </c:strRef>
          </c:cat>
          <c:val>
            <c:numRef>
              <c:f>'Fig D1-2 - NMC-Ni'!$K$12:$N$12</c:f>
              <c:numCache/>
            </c:numRef>
          </c:val>
        </c:ser>
        <c:ser>
          <c:idx val="10"/>
          <c:order val="10"/>
          <c:tx>
            <c:strRef>
              <c:f>'Fig D1-2 - NMC-Ni'!$J$13</c:f>
            </c:strRef>
          </c:tx>
          <c:spPr>
            <a:solidFill>
              <a:srgbClr val="8AFFFF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0"/>
          </c:dPt>
          <c:dPt>
            <c:idx val="1"/>
          </c:dPt>
          <c:dPt>
            <c:idx val="3"/>
            <c:spPr>
              <a:solidFill>
                <a:srgbClr val="FFFFFF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D1-2 - NMC-Ni'!$K$2:$N$2</c:f>
            </c:strRef>
          </c:cat>
          <c:val>
            <c:numRef>
              <c:f>'Fig D1-2 - NMC-Ni'!$K$13:$N$13</c:f>
              <c:numCache/>
            </c:numRef>
          </c:val>
        </c:ser>
        <c:ser>
          <c:idx val="11"/>
          <c:order val="11"/>
          <c:tx>
            <c:strRef>
              <c:f>'Fig D1-2 - NMC-Ni'!$J$14</c:f>
            </c:strRef>
          </c:tx>
          <c:spPr>
            <a:solidFill>
              <a:srgbClr val="666666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1"/>
          </c:dPt>
          <c:dPt>
            <c:idx val="3"/>
            <c:spPr>
              <a:solidFill>
                <a:srgbClr val="FFFFFF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D1-2 - NMC-Ni'!$K$2:$N$2</c:f>
            </c:strRef>
          </c:cat>
          <c:val>
            <c:numRef>
              <c:f>'Fig D1-2 - NMC-Ni'!$K$14:$N$14</c:f>
              <c:numCache/>
            </c:numRef>
          </c:val>
        </c:ser>
        <c:ser>
          <c:idx val="12"/>
          <c:order val="12"/>
          <c:tx>
            <c:strRef>
              <c:f>'Fig D1-2 - NMC-Ni'!$J$15</c:f>
            </c:strRef>
          </c:tx>
          <c:spPr>
            <a:solidFill>
              <a:srgbClr val="DD7E6B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3"/>
            <c:spPr>
              <a:solidFill>
                <a:srgbClr val="FFFFFF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D1-2 - NMC-Ni'!$K$2:$N$2</c:f>
            </c:strRef>
          </c:cat>
          <c:val>
            <c:numRef>
              <c:f>'Fig D1-2 - NMC-Ni'!$K$15:$N$15</c:f>
              <c:numCache/>
            </c:numRef>
          </c:val>
        </c:ser>
        <c:ser>
          <c:idx val="13"/>
          <c:order val="13"/>
          <c:tx>
            <c:strRef>
              <c:f>'Fig D1-2 - NMC-Ni'!$J$16</c:f>
            </c:strRef>
          </c:tx>
          <c:spPr>
            <a:solidFill>
              <a:srgbClr val="666666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3"/>
            <c:spPr>
              <a:solidFill>
                <a:srgbClr val="FFFFFF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D1-2 - NMC-Ni'!$K$2:$N$2</c:f>
            </c:strRef>
          </c:cat>
          <c:val>
            <c:numRef>
              <c:f>'Fig D1-2 - NMC-Ni'!$K$16:$N$16</c:f>
              <c:numCache/>
            </c:numRef>
          </c:val>
        </c:ser>
        <c:ser>
          <c:idx val="14"/>
          <c:order val="14"/>
          <c:tx>
            <c:strRef>
              <c:f>'Fig D1-2 - NMC-Ni'!$J$17</c:f>
            </c:strRef>
          </c:tx>
          <c:spPr>
            <a:solidFill>
              <a:srgbClr val="666666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0"/>
          </c:dPt>
          <c:dPt>
            <c:idx val="3"/>
            <c:spPr>
              <a:solidFill>
                <a:srgbClr val="FFFFFF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D1-2 - NMC-Ni'!$K$2:$N$2</c:f>
            </c:strRef>
          </c:cat>
          <c:val>
            <c:numRef>
              <c:f>'Fig D1-2 - NMC-Ni'!$K$17:$N$17</c:f>
              <c:numCache/>
            </c:numRef>
          </c:val>
        </c:ser>
        <c:ser>
          <c:idx val="15"/>
          <c:order val="15"/>
          <c:tx>
            <c:strRef>
              <c:f>'Fig D1-2 - NMC-Ni'!$J$18</c:f>
            </c:strRef>
          </c:tx>
          <c:spPr>
            <a:solidFill>
              <a:srgbClr val="DD7E6B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0"/>
          </c:dPt>
          <c:dPt>
            <c:idx val="3"/>
            <c:spPr>
              <a:solidFill>
                <a:srgbClr val="FFFFFF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D1-2 - NMC-Ni'!$K$2:$N$2</c:f>
            </c:strRef>
          </c:cat>
          <c:val>
            <c:numRef>
              <c:f>'Fig D1-2 - NMC-Ni'!$K$18:$N$18</c:f>
              <c:numCache/>
            </c:numRef>
          </c:val>
        </c:ser>
        <c:overlap val="100"/>
        <c:axId val="156630873"/>
        <c:axId val="652876152"/>
      </c:barChart>
      <c:catAx>
        <c:axId val="1566308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NCM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52876152"/>
      </c:catAx>
      <c:valAx>
        <c:axId val="652876152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6630873"/>
        <c:majorUnit val="1.0"/>
      </c:valAx>
    </c:plotArea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percentStacked"/>
        <c:ser>
          <c:idx val="0"/>
          <c:order val="0"/>
          <c:tx>
            <c:strRef>
              <c:f>'Fig D1-2 - NMC-Ni'!$A$3</c:f>
            </c:strRef>
          </c:tx>
          <c:spPr>
            <a:solidFill>
              <a:srgbClr val="E81313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2"/>
          </c:dPt>
          <c:cat>
            <c:strRef>
              <c:f>'Fig D1-2 - NMC-Ni'!$B$2:$E$2</c:f>
            </c:strRef>
          </c:cat>
          <c:val>
            <c:numRef>
              <c:f>'Fig D1-2 - NMC-Ni'!$B$3:$E$3</c:f>
              <c:numCache/>
            </c:numRef>
          </c:val>
        </c:ser>
        <c:ser>
          <c:idx val="1"/>
          <c:order val="1"/>
          <c:tx>
            <c:strRef>
              <c:f>'Fig D1-2 - NMC-Ni'!$A$4</c:f>
            </c:strRef>
          </c:tx>
          <c:spPr>
            <a:solidFill>
              <a:srgbClr val="FB9432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2"/>
          </c:dPt>
          <c:cat>
            <c:strRef>
              <c:f>'Fig D1-2 - NMC-Ni'!$B$2:$E$2</c:f>
            </c:strRef>
          </c:cat>
          <c:val>
            <c:numRef>
              <c:f>'Fig D1-2 - NMC-Ni'!$B$4:$E$4</c:f>
              <c:numCache/>
            </c:numRef>
          </c:val>
        </c:ser>
        <c:ser>
          <c:idx val="2"/>
          <c:order val="2"/>
          <c:tx>
            <c:strRef>
              <c:f>'Fig D1-2 - NMC-Ni'!$A$5</c:f>
            </c:strRef>
          </c:tx>
          <c:spPr>
            <a:solidFill>
              <a:srgbClr val="6D9EEB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2"/>
          </c:dPt>
          <c:cat>
            <c:strRef>
              <c:f>'Fig D1-2 - NMC-Ni'!$B$2:$E$2</c:f>
            </c:strRef>
          </c:cat>
          <c:val>
            <c:numRef>
              <c:f>'Fig D1-2 - NMC-Ni'!$B$5:$E$5</c:f>
              <c:numCache/>
            </c:numRef>
          </c:val>
        </c:ser>
        <c:ser>
          <c:idx val="3"/>
          <c:order val="3"/>
          <c:tx>
            <c:strRef>
              <c:f>'Fig D1-2 - NMC-Ni'!$A$6</c:f>
            </c:strRef>
          </c:tx>
          <c:spPr>
            <a:solidFill>
              <a:srgbClr val="E81313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cat>
            <c:strRef>
              <c:f>'Fig D1-2 - NMC-Ni'!$B$2:$E$2</c:f>
            </c:strRef>
          </c:cat>
          <c:val>
            <c:numRef>
              <c:f>'Fig D1-2 - NMC-Ni'!$B$6:$E$6</c:f>
              <c:numCache/>
            </c:numRef>
          </c:val>
        </c:ser>
        <c:ser>
          <c:idx val="4"/>
          <c:order val="4"/>
          <c:tx>
            <c:strRef>
              <c:f>'Fig D1-2 - NMC-Ni'!$A$7</c:f>
            </c:strRef>
          </c:tx>
          <c:spPr>
            <a:solidFill>
              <a:srgbClr val="FB9432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1"/>
          </c:dPt>
          <c:dPt>
            <c:idx val="3"/>
            <c:spPr>
              <a:solidFill>
                <a:srgbClr val="CC01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D1-2 - NMC-Ni'!$B$2:$E$2</c:f>
            </c:strRef>
          </c:cat>
          <c:val>
            <c:numRef>
              <c:f>'Fig D1-2 - NMC-Ni'!$B$7:$E$7</c:f>
              <c:numCache/>
            </c:numRef>
          </c:val>
        </c:ser>
        <c:ser>
          <c:idx val="5"/>
          <c:order val="5"/>
          <c:tx>
            <c:strRef>
              <c:f>'Fig D1-2 - NMC-Ni'!$A$8</c:f>
            </c:strRef>
          </c:tx>
          <c:spPr>
            <a:solidFill>
              <a:srgbClr val="CCC2F6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1"/>
          </c:dPt>
          <c:cat>
            <c:strRef>
              <c:f>'Fig D1-2 - NMC-Ni'!$B$2:$E$2</c:f>
            </c:strRef>
          </c:cat>
          <c:val>
            <c:numRef>
              <c:f>'Fig D1-2 - NMC-Ni'!$B$8:$E$8</c:f>
              <c:numCache/>
            </c:numRef>
          </c:val>
        </c:ser>
        <c:ser>
          <c:idx val="6"/>
          <c:order val="6"/>
          <c:tx>
            <c:strRef>
              <c:f>'Fig D1-2 - NMC-Ni'!$A$9</c:f>
            </c:strRef>
          </c:tx>
          <c:spPr>
            <a:solidFill>
              <a:srgbClr val="3D85C6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cat>
            <c:strRef>
              <c:f>'Fig D1-2 - NMC-Ni'!$B$2:$E$2</c:f>
            </c:strRef>
          </c:cat>
          <c:val>
            <c:numRef>
              <c:f>'Fig D1-2 - NMC-Ni'!$B$9:$E$9</c:f>
              <c:numCache/>
            </c:numRef>
          </c:val>
        </c:ser>
        <c:ser>
          <c:idx val="7"/>
          <c:order val="7"/>
          <c:tx>
            <c:strRef>
              <c:f>'Fig D1-2 - NMC-Ni'!$A$10</c:f>
            </c:strRef>
          </c:tx>
          <c:spPr>
            <a:solidFill>
              <a:srgbClr val="361C75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1"/>
          </c:dPt>
          <c:cat>
            <c:strRef>
              <c:f>'Fig D1-2 - NMC-Ni'!$B$2:$E$2</c:f>
            </c:strRef>
          </c:cat>
          <c:val>
            <c:numRef>
              <c:f>'Fig D1-2 - NMC-Ni'!$B$10:$E$10</c:f>
              <c:numCache/>
            </c:numRef>
          </c:val>
        </c:ser>
        <c:ser>
          <c:idx val="8"/>
          <c:order val="8"/>
          <c:tx>
            <c:strRef>
              <c:f>'Fig D1-2 - NMC-Ni'!$A$11</c:f>
            </c:strRef>
          </c:tx>
          <c:spPr>
            <a:solidFill>
              <a:srgbClr val="9E9E9E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1"/>
          </c:dPt>
          <c:cat>
            <c:strRef>
              <c:f>'Fig D1-2 - NMC-Ni'!$B$2:$E$2</c:f>
            </c:strRef>
          </c:cat>
          <c:val>
            <c:numRef>
              <c:f>'Fig D1-2 - NMC-Ni'!$B$11:$E$11</c:f>
              <c:numCache/>
            </c:numRef>
          </c:val>
        </c:ser>
        <c:ser>
          <c:idx val="9"/>
          <c:order val="9"/>
          <c:tx>
            <c:strRef>
              <c:f>'Fig D1-2 - NMC-Ni'!$A$12</c:f>
            </c:strRef>
          </c:tx>
          <c:spPr>
            <a:solidFill>
              <a:srgbClr val="783F04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cat>
            <c:strRef>
              <c:f>'Fig D1-2 - NMC-Ni'!$B$2:$E$2</c:f>
            </c:strRef>
          </c:cat>
          <c:val>
            <c:numRef>
              <c:f>'Fig D1-2 - NMC-Ni'!$B$12:$E$12</c:f>
              <c:numCache/>
            </c:numRef>
          </c:val>
        </c:ser>
        <c:ser>
          <c:idx val="10"/>
          <c:order val="10"/>
          <c:tx>
            <c:strRef>
              <c:f>'Fig D1-2 - NMC-Ni'!$A$13</c:f>
            </c:strRef>
          </c:tx>
          <c:spPr>
            <a:solidFill>
              <a:srgbClr val="DD7E6B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1"/>
          </c:dPt>
          <c:cat>
            <c:strRef>
              <c:f>'Fig D1-2 - NMC-Ni'!$B$2:$E$2</c:f>
            </c:strRef>
          </c:cat>
          <c:val>
            <c:numRef>
              <c:f>'Fig D1-2 - NMC-Ni'!$B$13:$E$13</c:f>
              <c:numCache/>
            </c:numRef>
          </c:val>
        </c:ser>
        <c:ser>
          <c:idx val="11"/>
          <c:order val="11"/>
          <c:tx>
            <c:strRef>
              <c:f>'Fig D1-2 - NMC-Ni'!$A$14</c:f>
            </c:strRef>
          </c:tx>
          <c:spPr>
            <a:solidFill>
              <a:srgbClr val="E81313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1"/>
          </c:dPt>
          <c:cat>
            <c:strRef>
              <c:f>'Fig D1-2 - NMC-Ni'!$B$2:$E$2</c:f>
            </c:strRef>
          </c:cat>
          <c:val>
            <c:numRef>
              <c:f>'Fig D1-2 - NMC-Ni'!$B$14:$E$14</c:f>
              <c:numCache/>
            </c:numRef>
          </c:val>
        </c:ser>
        <c:ser>
          <c:idx val="12"/>
          <c:order val="12"/>
          <c:tx>
            <c:strRef>
              <c:f>'Fig D1-2 - NMC-Ni'!$A$15</c:f>
            </c:strRef>
          </c:tx>
          <c:spPr>
            <a:solidFill>
              <a:srgbClr val="CCC2F6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1"/>
          </c:dPt>
          <c:cat>
            <c:strRef>
              <c:f>'Fig D1-2 - NMC-Ni'!$B$2:$E$2</c:f>
            </c:strRef>
          </c:cat>
          <c:val>
            <c:numRef>
              <c:f>'Fig D1-2 - NMC-Ni'!$B$15:$E$15</c:f>
              <c:numCache/>
            </c:numRef>
          </c:val>
        </c:ser>
        <c:ser>
          <c:idx val="13"/>
          <c:order val="13"/>
          <c:tx>
            <c:strRef>
              <c:f>'Fig D1-2 - NMC-Ni'!$A$16</c:f>
            </c:strRef>
          </c:tx>
          <c:spPr>
            <a:solidFill>
              <a:srgbClr val="3D85C6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cat>
            <c:strRef>
              <c:f>'Fig D1-2 - NMC-Ni'!$B$2:$E$2</c:f>
            </c:strRef>
          </c:cat>
          <c:val>
            <c:numRef>
              <c:f>'Fig D1-2 - NMC-Ni'!$B$16:$E$16</c:f>
              <c:numCache/>
            </c:numRef>
          </c:val>
        </c:ser>
        <c:ser>
          <c:idx val="14"/>
          <c:order val="14"/>
          <c:tx>
            <c:strRef>
              <c:f>'Fig D1-2 - NMC-Ni'!$A$17</c:f>
            </c:strRef>
          </c:tx>
          <c:spPr>
            <a:solidFill>
              <a:srgbClr val="361C75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0"/>
          </c:dPt>
          <c:dPt>
            <c:idx val="3"/>
            <c:spPr>
              <a:solidFill>
                <a:srgbClr val="CC01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D1-2 - NMC-Ni'!$B$2:$E$2</c:f>
            </c:strRef>
          </c:cat>
          <c:val>
            <c:numRef>
              <c:f>'Fig D1-2 - NMC-Ni'!$B$17:$E$17</c:f>
              <c:numCache/>
            </c:numRef>
          </c:val>
        </c:ser>
        <c:ser>
          <c:idx val="15"/>
          <c:order val="15"/>
          <c:tx>
            <c:strRef>
              <c:f>'Fig D1-2 - NMC-Ni'!$A$18</c:f>
            </c:strRef>
          </c:tx>
          <c:spPr>
            <a:solidFill>
              <a:srgbClr val="9E9E9E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0"/>
          </c:dPt>
          <c:dPt>
            <c:idx val="3"/>
            <c:spPr>
              <a:solidFill>
                <a:srgbClr val="CC00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D1-2 - NMC-Ni'!$B$2:$E$2</c:f>
            </c:strRef>
          </c:cat>
          <c:val>
            <c:numRef>
              <c:f>'Fig D1-2 - NMC-Ni'!$B$18:$E$18</c:f>
              <c:numCache/>
            </c:numRef>
          </c:val>
        </c:ser>
        <c:ser>
          <c:idx val="16"/>
          <c:order val="16"/>
          <c:tx>
            <c:strRef>
              <c:f>'Fig D1-2 - NMC-Ni'!$A$19</c:f>
            </c:strRef>
          </c:tx>
          <c:spPr>
            <a:solidFill>
              <a:srgbClr val="783F04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0"/>
          </c:dPt>
          <c:dPt>
            <c:idx val="3"/>
            <c:spPr>
              <a:solidFill>
                <a:srgbClr val="CC00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D1-2 - NMC-Ni'!$B$2:$E$2</c:f>
            </c:strRef>
          </c:cat>
          <c:val>
            <c:numRef>
              <c:f>'Fig D1-2 - NMC-Ni'!$B$19:$E$19</c:f>
              <c:numCache/>
            </c:numRef>
          </c:val>
        </c:ser>
        <c:ser>
          <c:idx val="17"/>
          <c:order val="17"/>
          <c:tx>
            <c:strRef>
              <c:f>'Fig D1-2 - NMC-Ni'!$A$20</c:f>
            </c:strRef>
          </c:tx>
          <c:spPr>
            <a:solidFill>
              <a:srgbClr val="E81313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0"/>
          </c:dPt>
          <c:dPt>
            <c:idx val="3"/>
            <c:spPr>
              <a:solidFill>
                <a:srgbClr val="CC00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D1-2 - NMC-Ni'!$B$2:$E$2</c:f>
            </c:strRef>
          </c:cat>
          <c:val>
            <c:numRef>
              <c:f>'Fig D1-2 - NMC-Ni'!$B$20:$E$20</c:f>
              <c:numCache/>
            </c:numRef>
          </c:val>
        </c:ser>
        <c:ser>
          <c:idx val="18"/>
          <c:order val="18"/>
          <c:tx>
            <c:strRef>
              <c:f>'Fig D1-2 - NMC-Ni'!$A$21</c:f>
            </c:strRef>
          </c:tx>
          <c:spPr>
            <a:solidFill>
              <a:srgbClr val="6D9EEB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3"/>
            <c:spPr>
              <a:solidFill>
                <a:srgbClr val="CC00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D1-2 - NMC-Ni'!$B$2:$E$2</c:f>
            </c:strRef>
          </c:cat>
          <c:val>
            <c:numRef>
              <c:f>'Fig D1-2 - NMC-Ni'!$B$21:$E$21</c:f>
              <c:numCache/>
            </c:numRef>
          </c:val>
        </c:ser>
        <c:ser>
          <c:idx val="19"/>
          <c:order val="19"/>
          <c:tx>
            <c:strRef>
              <c:f>'Fig D1-2 - NMC-Ni'!$A$22</c:f>
            </c:strRef>
          </c:tx>
          <c:spPr>
            <a:solidFill>
              <a:srgbClr val="3D85C5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3"/>
            <c:spPr>
              <a:solidFill>
                <a:srgbClr val="CC01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D1-2 - NMC-Ni'!$B$2:$E$2</c:f>
            </c:strRef>
          </c:cat>
          <c:val>
            <c:numRef>
              <c:f>'Fig D1-2 - NMC-Ni'!$B$22:$E$22</c:f>
              <c:numCache/>
            </c:numRef>
          </c:val>
        </c:ser>
        <c:ser>
          <c:idx val="20"/>
          <c:order val="20"/>
          <c:tx>
            <c:strRef>
              <c:f>'Fig D1-2 - NMC-Ni'!$A$23</c:f>
            </c:strRef>
          </c:tx>
          <c:spPr>
            <a:solidFill>
              <a:srgbClr val="341C75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0"/>
          </c:dPt>
          <c:dPt>
            <c:idx val="3"/>
            <c:spPr>
              <a:solidFill>
                <a:srgbClr val="CC01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D1-2 - NMC-Ni'!$B$2:$E$2</c:f>
            </c:strRef>
          </c:cat>
          <c:val>
            <c:numRef>
              <c:f>'Fig D1-2 - NMC-Ni'!$B$23:$E$23</c:f>
              <c:numCache/>
            </c:numRef>
          </c:val>
        </c:ser>
        <c:ser>
          <c:idx val="21"/>
          <c:order val="21"/>
          <c:tx>
            <c:strRef>
              <c:f>'Fig D1-2 - NMC-Ni'!$A$24</c:f>
            </c:strRef>
          </c:tx>
          <c:spPr>
            <a:solidFill>
              <a:srgbClr val="9E9E9E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3"/>
            <c:spPr>
              <a:solidFill>
                <a:srgbClr val="CC01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D1-2 - NMC-Ni'!$B$2:$E$2</c:f>
            </c:strRef>
          </c:cat>
          <c:val>
            <c:numRef>
              <c:f>'Fig D1-2 - NMC-Ni'!$B$24:$E$24</c:f>
              <c:numCache/>
            </c:numRef>
          </c:val>
        </c:ser>
        <c:ser>
          <c:idx val="22"/>
          <c:order val="22"/>
          <c:tx>
            <c:strRef>
              <c:f>'Fig D1-2 - NMC-Ni'!$A$25</c:f>
            </c:strRef>
          </c:tx>
          <c:spPr>
            <a:solidFill>
              <a:srgbClr val="783F04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3"/>
            <c:spPr>
              <a:solidFill>
                <a:srgbClr val="CC01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D1-2 - NMC-Ni'!$B$2:$E$2</c:f>
            </c:strRef>
          </c:cat>
          <c:val>
            <c:numRef>
              <c:f>'Fig D1-2 - NMC-Ni'!$B$25:$E$25</c:f>
              <c:numCache/>
            </c:numRef>
          </c:val>
        </c:ser>
        <c:ser>
          <c:idx val="23"/>
          <c:order val="23"/>
          <c:tx>
            <c:strRef>
              <c:f>'Fig D1-2 - NMC-Ni'!$A$26</c:f>
            </c:strRef>
          </c:tx>
          <c:spPr>
            <a:solidFill>
              <a:srgbClr val="E81313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0"/>
          </c:dPt>
          <c:dPt>
            <c:idx val="3"/>
            <c:spPr>
              <a:solidFill>
                <a:srgbClr val="CC01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D1-2 - NMC-Ni'!$B$2:$E$2</c:f>
            </c:strRef>
          </c:cat>
          <c:val>
            <c:numRef>
              <c:f>'Fig D1-2 - NMC-Ni'!$B$26:$E$26</c:f>
              <c:numCache/>
            </c:numRef>
          </c:val>
        </c:ser>
        <c:ser>
          <c:idx val="24"/>
          <c:order val="24"/>
          <c:tx>
            <c:strRef>
              <c:f>'Fig D1-2 - NMC-Ni'!$A$27</c:f>
            </c:strRef>
          </c:tx>
          <c:spPr>
            <a:solidFill>
              <a:srgbClr val="FFD581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0"/>
          </c:dPt>
          <c:dPt>
            <c:idx val="3"/>
            <c:spPr>
              <a:solidFill>
                <a:srgbClr val="CC00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D1-2 - NMC-Ni'!$B$2:$E$2</c:f>
            </c:strRef>
          </c:cat>
          <c:val>
            <c:numRef>
              <c:f>'Fig D1-2 - NMC-Ni'!$B$27:$E$27</c:f>
              <c:numCache/>
            </c:numRef>
          </c:val>
        </c:ser>
        <c:ser>
          <c:idx val="25"/>
          <c:order val="25"/>
          <c:tx>
            <c:strRef>
              <c:f>'Fig D1-2 - NMC-Ni'!$A$28</c:f>
            </c:strRef>
          </c:tx>
          <c:spPr>
            <a:solidFill>
              <a:srgbClr val="E6B8AF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3"/>
            <c:spPr>
              <a:solidFill>
                <a:srgbClr val="CC00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D1-2 - NMC-Ni'!$B$2:$E$2</c:f>
            </c:strRef>
          </c:cat>
          <c:val>
            <c:numRef>
              <c:f>'Fig D1-2 - NMC-Ni'!$B$28:$E$28</c:f>
              <c:numCache/>
            </c:numRef>
          </c:val>
        </c:ser>
        <c:ser>
          <c:idx val="26"/>
          <c:order val="26"/>
          <c:tx>
            <c:strRef>
              <c:f>'Fig D1-2 - NMC-Ni'!$A$29</c:f>
            </c:strRef>
          </c:tx>
          <c:spPr>
            <a:solidFill>
              <a:srgbClr val="53C55E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0"/>
          </c:dPt>
          <c:dPt>
            <c:idx val="3"/>
            <c:spPr>
              <a:solidFill>
                <a:srgbClr val="CC01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D1-2 - NMC-Ni'!$B$2:$E$2</c:f>
            </c:strRef>
          </c:cat>
          <c:val>
            <c:numRef>
              <c:f>'Fig D1-2 - NMC-Ni'!$B$29:$E$29</c:f>
              <c:numCache/>
            </c:numRef>
          </c:val>
        </c:ser>
        <c:ser>
          <c:idx val="27"/>
          <c:order val="27"/>
          <c:tx>
            <c:strRef>
              <c:f>'Fig D1-2 - NMC-Ni'!$A$30</c:f>
            </c:strRef>
          </c:tx>
          <c:spPr>
            <a:solidFill>
              <a:srgbClr val="EE84D4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3"/>
            <c:spPr>
              <a:solidFill>
                <a:srgbClr val="CC01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D1-2 - NMC-Ni'!$B$2:$E$2</c:f>
            </c:strRef>
          </c:cat>
          <c:val>
            <c:numRef>
              <c:f>'Fig D1-2 - NMC-Ni'!$B$30:$E$30</c:f>
              <c:numCache/>
            </c:numRef>
          </c:val>
        </c:ser>
        <c:ser>
          <c:idx val="28"/>
          <c:order val="28"/>
          <c:tx>
            <c:strRef>
              <c:f>'Fig D1-2 - NMC-Ni'!$A$31</c:f>
            </c:strRef>
          </c:tx>
          <c:spPr>
            <a:solidFill>
              <a:srgbClr val="B7B7B7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3"/>
            <c:spPr>
              <a:solidFill>
                <a:srgbClr val="CC01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D1-2 - NMC-Ni'!$B$2:$E$2</c:f>
            </c:strRef>
          </c:cat>
          <c:val>
            <c:numRef>
              <c:f>'Fig D1-2 - NMC-Ni'!$B$31:$E$31</c:f>
              <c:numCache/>
            </c:numRef>
          </c:val>
        </c:ser>
        <c:ser>
          <c:idx val="29"/>
          <c:order val="29"/>
          <c:tx>
            <c:strRef>
              <c:f>'Fig D1-2 - NMC-Ni'!$A$32</c:f>
            </c:strRef>
          </c:tx>
          <c:spPr>
            <a:solidFill>
              <a:srgbClr val="009639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0"/>
          </c:dPt>
          <c:dPt>
            <c:idx val="3"/>
            <c:spPr>
              <a:solidFill>
                <a:srgbClr val="CC01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D1-2 - NMC-Ni'!$B$2:$E$2</c:f>
            </c:strRef>
          </c:cat>
          <c:val>
            <c:numRef>
              <c:f>'Fig D1-2 - NMC-Ni'!$B$32:$E$32</c:f>
              <c:numCache/>
            </c:numRef>
          </c:val>
        </c:ser>
        <c:ser>
          <c:idx val="30"/>
          <c:order val="30"/>
          <c:tx>
            <c:strRef>
              <c:f>'Fig D1-2 - NMC-Ni'!$A$33</c:f>
            </c:strRef>
          </c:tx>
          <c:spPr>
            <a:solidFill>
              <a:srgbClr val="FFD581"/>
            </a:solidFill>
            <a:ln cmpd="sng" w="9525">
              <a:solidFill>
                <a:srgbClr val="000000"/>
              </a:solidFill>
              <a:prstDash val="solid"/>
            </a:ln>
          </c:spPr>
          <c:dPt>
            <c:idx val="3"/>
            <c:spPr>
              <a:solidFill>
                <a:srgbClr val="CC01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D1-2 - NMC-Ni'!$B$2:$E$2</c:f>
            </c:strRef>
          </c:cat>
          <c:val>
            <c:numRef>
              <c:f>'Fig D1-2 - NMC-Ni'!$B$33:$E$33</c:f>
              <c:numCache/>
            </c:numRef>
          </c:val>
        </c:ser>
        <c:ser>
          <c:idx val="31"/>
          <c:order val="31"/>
          <c:tx>
            <c:strRef>
              <c:f>'Fig D1-2 - NMC-Ni'!$A$34</c:f>
            </c:strRef>
          </c:tx>
          <c:spPr>
            <a:solidFill>
              <a:srgbClr val="DD7E6B"/>
            </a:solidFill>
            <a:ln cmpd="sng" w="9525">
              <a:solidFill>
                <a:srgbClr val="000000"/>
              </a:solidFill>
              <a:prstDash val="solid"/>
            </a:ln>
          </c:spPr>
          <c:dPt>
            <c:idx val="3"/>
            <c:spPr>
              <a:solidFill>
                <a:srgbClr val="CC01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D1-2 - NMC-Ni'!$B$2:$E$2</c:f>
            </c:strRef>
          </c:cat>
          <c:val>
            <c:numRef>
              <c:f>'Fig D1-2 - NMC-Ni'!$B$34:$E$34</c:f>
              <c:numCache/>
            </c:numRef>
          </c:val>
        </c:ser>
        <c:ser>
          <c:idx val="32"/>
          <c:order val="32"/>
          <c:tx>
            <c:strRef>
              <c:f>'Fig D1-2 - NMC-Ni'!$A$35</c:f>
            </c:strRef>
          </c:tx>
          <c:spPr>
            <a:solidFill>
              <a:srgbClr val="E81313"/>
            </a:solidFill>
            <a:ln cmpd="sng" w="9525">
              <a:solidFill>
                <a:srgbClr val="000000"/>
              </a:solidFill>
              <a:prstDash val="solid"/>
            </a:ln>
          </c:spPr>
          <c:dPt>
            <c:idx val="3"/>
            <c:spPr>
              <a:solidFill>
                <a:srgbClr val="CC01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D1-2 - NMC-Ni'!$B$2:$E$2</c:f>
            </c:strRef>
          </c:cat>
          <c:val>
            <c:numRef>
              <c:f>'Fig D1-2 - NMC-Ni'!$B$35:$E$35</c:f>
              <c:numCache/>
            </c:numRef>
          </c:val>
        </c:ser>
        <c:ser>
          <c:idx val="33"/>
          <c:order val="33"/>
          <c:tx>
            <c:strRef>
              <c:f>'Fig D1-2 - NMC-Ni'!$A$36</c:f>
            </c:strRef>
          </c:tx>
          <c:spPr>
            <a:solidFill>
              <a:srgbClr val="DD7E6B"/>
            </a:solidFill>
            <a:ln cmpd="sng" w="9525">
              <a:solidFill>
                <a:srgbClr val="000000">
                  <a:alpha val="100000"/>
                </a:srgbClr>
              </a:solidFill>
              <a:prstDash val="solid"/>
            </a:ln>
          </c:spPr>
          <c:dPt>
            <c:idx val="3"/>
            <c:spPr>
              <a:solidFill>
                <a:srgbClr val="CC01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D1-2 - NMC-Ni'!$B$2:$E$2</c:f>
            </c:strRef>
          </c:cat>
          <c:val>
            <c:numRef>
              <c:f>'Fig D1-2 - NMC-Ni'!$B$36:$E$36</c:f>
              <c:numCache/>
            </c:numRef>
          </c:val>
        </c:ser>
        <c:ser>
          <c:idx val="34"/>
          <c:order val="34"/>
          <c:tx>
            <c:strRef>
              <c:f>'Fig D1-2 - NMC-Ni'!$A$37</c:f>
            </c:strRef>
          </c:tx>
          <c:spPr>
            <a:solidFill>
              <a:srgbClr val="3D85C6"/>
            </a:solidFill>
            <a:ln cmpd="sng" w="9525">
              <a:solidFill>
                <a:srgbClr val="000000"/>
              </a:solidFill>
              <a:prstDash val="solid"/>
            </a:ln>
          </c:spPr>
          <c:dPt>
            <c:idx val="0"/>
          </c:dPt>
          <c:dPt>
            <c:idx val="3"/>
            <c:spPr>
              <a:solidFill>
                <a:srgbClr val="CC01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D1-2 - NMC-Ni'!$B$2:$E$2</c:f>
            </c:strRef>
          </c:cat>
          <c:val>
            <c:numRef>
              <c:f>'Fig D1-2 - NMC-Ni'!$B$37:$E$37</c:f>
              <c:numCache/>
            </c:numRef>
          </c:val>
        </c:ser>
        <c:ser>
          <c:idx val="35"/>
          <c:order val="35"/>
          <c:tx>
            <c:strRef>
              <c:f>'Fig D1-2 - NMC-Ni'!$A$38</c:f>
            </c:strRef>
          </c:tx>
          <c:spPr>
            <a:solidFill>
              <a:srgbClr val="8AFFFF"/>
            </a:solidFill>
            <a:ln cmpd="sng">
              <a:solidFill>
                <a:srgbClr val="000000"/>
              </a:solidFill>
            </a:ln>
          </c:spPr>
          <c:dPt>
            <c:idx val="3"/>
            <c:spPr>
              <a:solidFill>
                <a:srgbClr val="CC01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D1-2 - NMC-Ni'!$B$2:$E$2</c:f>
            </c:strRef>
          </c:cat>
          <c:val>
            <c:numRef>
              <c:f>'Fig D1-2 - NMC-Ni'!$B$38:$E$38</c:f>
              <c:numCache/>
            </c:numRef>
          </c:val>
        </c:ser>
        <c:ser>
          <c:idx val="36"/>
          <c:order val="36"/>
          <c:tx>
            <c:strRef>
              <c:f>'Fig D1-2 - NMC-Ni'!$A$39</c:f>
            </c:strRef>
          </c:tx>
          <c:spPr>
            <a:solidFill>
              <a:srgbClr val="9E9E9E"/>
            </a:solidFill>
            <a:ln cmpd="sng">
              <a:solidFill>
                <a:srgbClr val="000000"/>
              </a:solidFill>
            </a:ln>
          </c:spPr>
          <c:dPt>
            <c:idx val="3"/>
            <c:spPr>
              <a:solidFill>
                <a:srgbClr val="CC01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D1-2 - NMC-Ni'!$B$2:$E$2</c:f>
            </c:strRef>
          </c:cat>
          <c:val>
            <c:numRef>
              <c:f>'Fig D1-2 - NMC-Ni'!$B$39:$E$39</c:f>
              <c:numCache/>
            </c:numRef>
          </c:val>
        </c:ser>
        <c:ser>
          <c:idx val="37"/>
          <c:order val="37"/>
          <c:tx>
            <c:strRef>
              <c:f>'Fig D1-2 - NMC-Ni'!$A$40</c:f>
            </c:strRef>
          </c:tx>
          <c:spPr>
            <a:solidFill>
              <a:srgbClr val="009639"/>
            </a:solidFill>
            <a:ln cmpd="sng">
              <a:solidFill>
                <a:srgbClr val="000000"/>
              </a:solidFill>
            </a:ln>
          </c:spPr>
          <c:dPt>
            <c:idx val="3"/>
            <c:spPr>
              <a:solidFill>
                <a:srgbClr val="CC01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D1-2 - NMC-Ni'!$B$2:$E$2</c:f>
            </c:strRef>
          </c:cat>
          <c:val>
            <c:numRef>
              <c:f>'Fig D1-2 - NMC-Ni'!$B$40:$E$40</c:f>
              <c:numCache/>
            </c:numRef>
          </c:val>
        </c:ser>
        <c:ser>
          <c:idx val="38"/>
          <c:order val="38"/>
          <c:tx>
            <c:strRef>
              <c:f>'Fig D1-2 - NMC-Ni'!$A$41</c:f>
            </c:strRef>
          </c:tx>
          <c:spPr>
            <a:solidFill>
              <a:srgbClr val="DD7E6B"/>
            </a:solidFill>
            <a:ln cmpd="sng">
              <a:solidFill>
                <a:srgbClr val="000000"/>
              </a:solidFill>
            </a:ln>
          </c:spPr>
          <c:dPt>
            <c:idx val="3"/>
            <c:spPr>
              <a:solidFill>
                <a:srgbClr val="CC01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D1-2 - NMC-Ni'!$B$2:$E$2</c:f>
            </c:strRef>
          </c:cat>
          <c:val>
            <c:numRef>
              <c:f>'Fig D1-2 - NMC-Ni'!$B$41:$E$41</c:f>
              <c:numCache/>
            </c:numRef>
          </c:val>
        </c:ser>
        <c:ser>
          <c:idx val="39"/>
          <c:order val="39"/>
          <c:tx>
            <c:strRef>
              <c:f>'Fig D1-2 - NMC-Ni'!$A$42</c:f>
            </c:strRef>
          </c:tx>
          <c:spPr>
            <a:solidFill>
              <a:srgbClr val="E81313"/>
            </a:solidFill>
            <a:ln cmpd="sng">
              <a:solidFill>
                <a:srgbClr val="000000"/>
              </a:solidFill>
            </a:ln>
          </c:spPr>
          <c:dPt>
            <c:idx val="3"/>
            <c:spPr>
              <a:solidFill>
                <a:srgbClr val="FFFFFF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D1-2 - NMC-Ni'!$B$2:$E$2</c:f>
            </c:strRef>
          </c:cat>
          <c:val>
            <c:numRef>
              <c:f>'Fig D1-2 - NMC-Ni'!$B$42:$E$42</c:f>
              <c:numCache/>
            </c:numRef>
          </c:val>
        </c:ser>
        <c:ser>
          <c:idx val="40"/>
          <c:order val="40"/>
          <c:tx>
            <c:strRef>
              <c:f>'Fig D1-2 - NMC-Ni'!$A$44</c:f>
            </c:strRef>
          </c:tx>
          <c:spPr>
            <a:solidFill>
              <a:srgbClr val="DD7E6B"/>
            </a:solidFill>
            <a:ln cmpd="sng">
              <a:solidFill>
                <a:srgbClr val="000000"/>
              </a:solidFill>
            </a:ln>
          </c:spPr>
          <c:dPt>
            <c:idx val="3"/>
            <c:spPr>
              <a:solidFill>
                <a:srgbClr val="CC01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D1-2 - NMC-Ni'!$B$2:$E$2</c:f>
            </c:strRef>
          </c:cat>
          <c:val>
            <c:numRef>
              <c:f>'Fig D1-2 - NMC-Ni'!$B$44:$E$44</c:f>
              <c:numCache/>
            </c:numRef>
          </c:val>
        </c:ser>
        <c:ser>
          <c:idx val="41"/>
          <c:order val="41"/>
          <c:tx>
            <c:strRef>
              <c:f>'Fig D1-2 - NMC-Ni'!$A$45</c:f>
            </c:strRef>
          </c:tx>
          <c:spPr>
            <a:solidFill>
              <a:srgbClr val="53C55E"/>
            </a:solidFill>
            <a:ln cmpd="sng">
              <a:solidFill>
                <a:srgbClr val="000000"/>
              </a:solidFill>
            </a:ln>
          </c:spPr>
          <c:dPt>
            <c:idx val="3"/>
            <c:spPr>
              <a:solidFill>
                <a:srgbClr val="CC01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D1-2 - NMC-Ni'!$B$2:$E$2</c:f>
            </c:strRef>
          </c:cat>
          <c:val>
            <c:numRef>
              <c:f>'Fig D1-2 - NMC-Ni'!$B$45:$E$45</c:f>
              <c:numCache/>
            </c:numRef>
          </c:val>
        </c:ser>
        <c:ser>
          <c:idx val="42"/>
          <c:order val="42"/>
          <c:tx>
            <c:strRef>
              <c:f>'Fig D1-2 - NMC-Ni'!$A$46</c:f>
            </c:strRef>
          </c:tx>
          <c:spPr>
            <a:solidFill>
              <a:srgbClr val="EE84D4"/>
            </a:solidFill>
            <a:ln cmpd="sng">
              <a:solidFill>
                <a:srgbClr val="000000"/>
              </a:solidFill>
            </a:ln>
          </c:spPr>
          <c:dPt>
            <c:idx val="3"/>
            <c:spPr>
              <a:solidFill>
                <a:srgbClr val="CC01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D1-2 - NMC-Ni'!$B$2:$E$2</c:f>
            </c:strRef>
          </c:cat>
          <c:val>
            <c:numRef>
              <c:f>'Fig D1-2 - NMC-Ni'!$B$46:$E$46</c:f>
              <c:numCache/>
            </c:numRef>
          </c:val>
        </c:ser>
        <c:ser>
          <c:idx val="43"/>
          <c:order val="43"/>
          <c:tx>
            <c:strRef>
              <c:f>'Fig D1-2 - NMC-Ni'!$A$47</c:f>
            </c:strRef>
          </c:tx>
          <c:spPr>
            <a:solidFill>
              <a:srgbClr val="B7B7B7"/>
            </a:solidFill>
            <a:ln cmpd="sng">
              <a:solidFill>
                <a:srgbClr val="000000"/>
              </a:solidFill>
            </a:ln>
          </c:spPr>
          <c:dPt>
            <c:idx val="3"/>
            <c:spPr>
              <a:solidFill>
                <a:srgbClr val="CC01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D1-2 - NMC-Ni'!$B$2:$E$2</c:f>
            </c:strRef>
          </c:cat>
          <c:val>
            <c:numRef>
              <c:f>'Fig D1-2 - NMC-Ni'!$B$47:$E$47</c:f>
              <c:numCache/>
            </c:numRef>
          </c:val>
        </c:ser>
        <c:ser>
          <c:idx val="44"/>
          <c:order val="44"/>
          <c:tx>
            <c:strRef>
              <c:f>'Fig D1-2 - NMC-Ni'!$A$48</c:f>
            </c:strRef>
          </c:tx>
          <c:spPr>
            <a:solidFill>
              <a:srgbClr val="009639"/>
            </a:solidFill>
            <a:ln cmpd="sng">
              <a:solidFill>
                <a:srgbClr val="000000"/>
              </a:solidFill>
            </a:ln>
          </c:spPr>
          <c:dPt>
            <c:idx val="3"/>
            <c:spPr>
              <a:solidFill>
                <a:srgbClr val="CC01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D1-2 - NMC-Ni'!$B$2:$E$2</c:f>
            </c:strRef>
          </c:cat>
          <c:val>
            <c:numRef>
              <c:f>'Fig D1-2 - NMC-Ni'!$B$48:$E$48</c:f>
              <c:numCache/>
            </c:numRef>
          </c:val>
        </c:ser>
        <c:ser>
          <c:idx val="45"/>
          <c:order val="45"/>
          <c:tx>
            <c:strRef>
              <c:f>'Fig D1-2 - NMC-Ni'!$A$49</c:f>
            </c:strRef>
          </c:tx>
          <c:spPr>
            <a:solidFill>
              <a:srgbClr val="E81313"/>
            </a:solidFill>
            <a:ln cmpd="sng">
              <a:solidFill>
                <a:srgbClr val="000000"/>
              </a:solidFill>
            </a:ln>
          </c:spPr>
          <c:dPt>
            <c:idx val="3"/>
            <c:spPr>
              <a:solidFill>
                <a:srgbClr val="FFFFFF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D1-2 - NMC-Ni'!$B$2:$E$2</c:f>
            </c:strRef>
          </c:cat>
          <c:val>
            <c:numRef>
              <c:f>'Fig D1-2 - NMC-Ni'!$B$49:$E$49</c:f>
              <c:numCache/>
            </c:numRef>
          </c:val>
        </c:ser>
        <c:ser>
          <c:idx val="46"/>
          <c:order val="46"/>
          <c:tx>
            <c:strRef>
              <c:f>'Fig D1-2 - NMC-Ni'!$A$50</c:f>
            </c:strRef>
          </c:tx>
          <c:spPr>
            <a:solidFill>
              <a:srgbClr val="DD7E6B"/>
            </a:solidFill>
            <a:ln cmpd="sng">
              <a:solidFill>
                <a:srgbClr val="000000"/>
              </a:solidFill>
            </a:ln>
          </c:spPr>
          <c:dPt>
            <c:idx val="3"/>
            <c:spPr>
              <a:solidFill>
                <a:srgbClr val="FFFFFF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D1-2 - NMC-Ni'!$B$2:$E$2</c:f>
            </c:strRef>
          </c:cat>
          <c:val>
            <c:numRef>
              <c:f>'Fig D1-2 - NMC-Ni'!$B$50:$E$50</c:f>
              <c:numCache/>
            </c:numRef>
          </c:val>
        </c:ser>
        <c:ser>
          <c:idx val="47"/>
          <c:order val="47"/>
          <c:tx>
            <c:strRef>
              <c:f>'Fig D1-2 - NMC-Ni'!$A$51</c:f>
            </c:strRef>
          </c:tx>
          <c:spPr>
            <a:solidFill>
              <a:srgbClr val="3D85C6"/>
            </a:solidFill>
            <a:ln cmpd="sng">
              <a:solidFill>
                <a:srgbClr val="000000"/>
              </a:solidFill>
            </a:ln>
          </c:spPr>
          <c:dPt>
            <c:idx val="3"/>
            <c:spPr>
              <a:solidFill>
                <a:srgbClr val="FFFFFF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D1-2 - NMC-Ni'!$B$2:$E$2</c:f>
            </c:strRef>
          </c:cat>
          <c:val>
            <c:numRef>
              <c:f>'Fig D1-2 - NMC-Ni'!$B$51:$E$51</c:f>
              <c:numCache/>
            </c:numRef>
          </c:val>
        </c:ser>
        <c:ser>
          <c:idx val="48"/>
          <c:order val="48"/>
          <c:tx>
            <c:strRef>
              <c:f>'Fig D1-2 - NMC-Ni'!$A$52</c:f>
            </c:strRef>
          </c:tx>
          <c:spPr>
            <a:solidFill>
              <a:srgbClr val="8AFFFF"/>
            </a:solidFill>
            <a:ln cmpd="sng">
              <a:solidFill>
                <a:srgbClr val="000000"/>
              </a:solidFill>
            </a:ln>
          </c:spPr>
          <c:dPt>
            <c:idx val="3"/>
            <c:spPr>
              <a:solidFill>
                <a:srgbClr val="FFFFFF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D1-2 - NMC-Ni'!$B$2:$E$2</c:f>
            </c:strRef>
          </c:cat>
          <c:val>
            <c:numRef>
              <c:f>'Fig D1-2 - NMC-Ni'!$B$52:$E$52</c:f>
              <c:numCache/>
            </c:numRef>
          </c:val>
        </c:ser>
        <c:ser>
          <c:idx val="49"/>
          <c:order val="49"/>
          <c:tx>
            <c:strRef>
              <c:f>'Fig D1-2 - NMC-Ni'!$A$53</c:f>
            </c:strRef>
          </c:tx>
          <c:spPr>
            <a:solidFill>
              <a:srgbClr val="9E9E9E"/>
            </a:solidFill>
            <a:ln cmpd="sng">
              <a:solidFill>
                <a:srgbClr val="000000"/>
              </a:solidFill>
            </a:ln>
          </c:spPr>
          <c:dPt>
            <c:idx val="3"/>
            <c:spPr>
              <a:solidFill>
                <a:srgbClr val="FFFFFF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D1-2 - NMC-Ni'!$B$2:$E$2</c:f>
            </c:strRef>
          </c:cat>
          <c:val>
            <c:numRef>
              <c:f>'Fig D1-2 - NMC-Ni'!$B$53:$E$53</c:f>
              <c:numCache/>
            </c:numRef>
          </c:val>
        </c:ser>
        <c:ser>
          <c:idx val="50"/>
          <c:order val="50"/>
          <c:tx>
            <c:strRef>
              <c:f>'Fig D1-2 - NMC-Ni'!$A$54</c:f>
            </c:strRef>
          </c:tx>
          <c:spPr>
            <a:solidFill>
              <a:srgbClr val="009639"/>
            </a:solidFill>
            <a:ln cmpd="sng">
              <a:solidFill>
                <a:srgbClr val="000000"/>
              </a:solidFill>
            </a:ln>
          </c:spPr>
          <c:dPt>
            <c:idx val="3"/>
            <c:spPr>
              <a:solidFill>
                <a:srgbClr val="FFFFFF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D1-2 - NMC-Ni'!$B$2:$E$2</c:f>
            </c:strRef>
          </c:cat>
          <c:val>
            <c:numRef>
              <c:f>'Fig D1-2 - NMC-Ni'!$B$54:$E$54</c:f>
              <c:numCache/>
            </c:numRef>
          </c:val>
        </c:ser>
        <c:ser>
          <c:idx val="51"/>
          <c:order val="51"/>
          <c:tx>
            <c:strRef>
              <c:f>'Fig D1-2 - NMC-Ni'!$A$55</c:f>
            </c:strRef>
          </c:tx>
          <c:spPr>
            <a:solidFill>
              <a:srgbClr val="E81313"/>
            </a:solidFill>
            <a:ln cmpd="sng">
              <a:solidFill>
                <a:srgbClr val="000000"/>
              </a:solidFill>
            </a:ln>
          </c:spPr>
          <c:dPt>
            <c:idx val="3"/>
            <c:spPr>
              <a:solidFill>
                <a:srgbClr val="CC01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D1-2 - NMC-Ni'!$B$2:$E$2</c:f>
            </c:strRef>
          </c:cat>
          <c:val>
            <c:numRef>
              <c:f>'Fig D1-2 - NMC-Ni'!$B$55:$E$55</c:f>
              <c:numCache/>
            </c:numRef>
          </c:val>
        </c:ser>
        <c:ser>
          <c:idx val="52"/>
          <c:order val="52"/>
          <c:tx>
            <c:strRef>
              <c:f>'Fig D1-2 - NMC-Ni'!$A$56</c:f>
            </c:strRef>
          </c:tx>
          <c:spPr>
            <a:solidFill>
              <a:srgbClr val="FFD580"/>
            </a:solidFill>
            <a:ln cmpd="sng">
              <a:solidFill>
                <a:srgbClr val="000000"/>
              </a:solidFill>
            </a:ln>
          </c:spPr>
          <c:dPt>
            <c:idx val="0"/>
          </c:dPt>
          <c:dPt>
            <c:idx val="3"/>
            <c:spPr>
              <a:solidFill>
                <a:srgbClr val="CC01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D1-2 - NMC-Ni'!$B$2:$E$2</c:f>
            </c:strRef>
          </c:cat>
          <c:val>
            <c:numRef>
              <c:f>'Fig D1-2 - NMC-Ni'!$B$56:$E$56</c:f>
              <c:numCache/>
            </c:numRef>
          </c:val>
        </c:ser>
        <c:ser>
          <c:idx val="53"/>
          <c:order val="53"/>
          <c:tx>
            <c:strRef>
              <c:f>'Fig D1-2 - NMC-Ni'!$A$57</c:f>
            </c:strRef>
          </c:tx>
          <c:spPr>
            <a:solidFill>
              <a:srgbClr val="DD7E6B"/>
            </a:solidFill>
            <a:ln cmpd="sng">
              <a:solidFill>
                <a:srgbClr val="000000"/>
              </a:solidFill>
            </a:ln>
          </c:spPr>
          <c:dPt>
            <c:idx val="3"/>
            <c:spPr>
              <a:solidFill>
                <a:srgbClr val="CC01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D1-2 - NMC-Ni'!$B$2:$E$2</c:f>
            </c:strRef>
          </c:cat>
          <c:val>
            <c:numRef>
              <c:f>'Fig D1-2 - NMC-Ni'!$B$57:$E$57</c:f>
              <c:numCache/>
            </c:numRef>
          </c:val>
        </c:ser>
        <c:ser>
          <c:idx val="54"/>
          <c:order val="54"/>
          <c:tx>
            <c:strRef>
              <c:f>'Fig D1-2 - NMC-Ni'!$A$58</c:f>
            </c:strRef>
          </c:tx>
          <c:spPr>
            <a:solidFill>
              <a:srgbClr val="53C55E"/>
            </a:solidFill>
            <a:ln cmpd="sng">
              <a:solidFill>
                <a:srgbClr val="000000"/>
              </a:solidFill>
            </a:ln>
          </c:spPr>
          <c:dPt>
            <c:idx val="3"/>
            <c:spPr>
              <a:solidFill>
                <a:srgbClr val="CC01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D1-2 - NMC-Ni'!$B$2:$E$2</c:f>
            </c:strRef>
          </c:cat>
          <c:val>
            <c:numRef>
              <c:f>'Fig D1-2 - NMC-Ni'!$B$58:$E$58</c:f>
              <c:numCache/>
            </c:numRef>
          </c:val>
        </c:ser>
        <c:ser>
          <c:idx val="55"/>
          <c:order val="55"/>
          <c:tx>
            <c:strRef>
              <c:f>'Fig D1-2 - NMC-Ni'!$A$59</c:f>
            </c:strRef>
          </c:tx>
          <c:spPr>
            <a:solidFill>
              <a:srgbClr val="EE84D4"/>
            </a:solidFill>
            <a:ln cmpd="sng">
              <a:solidFill>
                <a:srgbClr val="000000"/>
              </a:solidFill>
            </a:ln>
          </c:spPr>
          <c:dPt>
            <c:idx val="3"/>
            <c:spPr>
              <a:solidFill>
                <a:srgbClr val="CC01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D1-2 - NMC-Ni'!$B$2:$E$2</c:f>
            </c:strRef>
          </c:cat>
          <c:val>
            <c:numRef>
              <c:f>'Fig D1-2 - NMC-Ni'!$B$59:$E$59</c:f>
              <c:numCache/>
            </c:numRef>
          </c:val>
        </c:ser>
        <c:ser>
          <c:idx val="56"/>
          <c:order val="56"/>
          <c:tx>
            <c:strRef>
              <c:f>'Fig D1-2 - NMC-Ni'!$A$60</c:f>
            </c:strRef>
          </c:tx>
          <c:spPr>
            <a:solidFill>
              <a:srgbClr val="B7B7B7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CC0100"/>
              </a:solidFill>
              <a:ln cmpd="sng">
                <a:solidFill>
                  <a:srgbClr val="000000"/>
                </a:solidFill>
              </a:ln>
            </c:spPr>
          </c:dPt>
          <c:dPt>
            <c:idx val="3"/>
          </c:dPt>
          <c:cat>
            <c:strRef>
              <c:f>'Fig D1-2 - NMC-Ni'!$B$2:$E$2</c:f>
            </c:strRef>
          </c:cat>
          <c:val>
            <c:numRef>
              <c:f>'Fig D1-2 - NMC-Ni'!$B$60:$E$60</c:f>
              <c:numCache/>
            </c:numRef>
          </c:val>
        </c:ser>
        <c:ser>
          <c:idx val="57"/>
          <c:order val="57"/>
          <c:tx>
            <c:strRef>
              <c:f>'Fig D1-2 - NMC-Ni'!$A$61</c:f>
            </c:strRef>
          </c:tx>
          <c:spPr>
            <a:solidFill>
              <a:srgbClr val="009639"/>
            </a:solidFill>
            <a:ln cmpd="sng">
              <a:solidFill>
                <a:srgbClr val="000000"/>
              </a:solidFill>
            </a:ln>
          </c:spPr>
          <c:dPt>
            <c:idx val="3"/>
            <c:spPr>
              <a:solidFill>
                <a:srgbClr val="CC01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D1-2 - NMC-Ni'!$B$2:$E$2</c:f>
            </c:strRef>
          </c:cat>
          <c:val>
            <c:numRef>
              <c:f>'Fig D1-2 - NMC-Ni'!$B$61:$E$61</c:f>
              <c:numCache/>
            </c:numRef>
          </c:val>
        </c:ser>
        <c:ser>
          <c:idx val="58"/>
          <c:order val="58"/>
          <c:tx>
            <c:strRef>
              <c:f>'Fig D1-2 - NMC-Ni'!$A$62</c:f>
            </c:strRef>
          </c:tx>
          <c:spPr>
            <a:solidFill>
              <a:srgbClr val="E81313"/>
            </a:solidFill>
            <a:ln cmpd="sng">
              <a:solidFill>
                <a:srgbClr val="000000"/>
              </a:solidFill>
            </a:ln>
          </c:spPr>
          <c:dPt>
            <c:idx val="3"/>
            <c:spPr>
              <a:solidFill>
                <a:srgbClr val="CC01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D1-2 - NMC-Ni'!$B$2:$E$2</c:f>
            </c:strRef>
          </c:cat>
          <c:val>
            <c:numRef>
              <c:f>'Fig D1-2 - NMC-Ni'!$B$62:$E$62</c:f>
              <c:numCache/>
            </c:numRef>
          </c:val>
        </c:ser>
        <c:ser>
          <c:idx val="59"/>
          <c:order val="59"/>
          <c:tx>
            <c:strRef>
              <c:f>'Fig D1-2 - NMC-Ni'!$A$63</c:f>
            </c:strRef>
          </c:tx>
          <c:spPr>
            <a:solidFill>
              <a:srgbClr val="DD7E6B"/>
            </a:solidFill>
            <a:ln cmpd="sng">
              <a:solidFill>
                <a:srgbClr val="000000"/>
              </a:solidFill>
            </a:ln>
          </c:spPr>
          <c:dPt>
            <c:idx val="3"/>
            <c:spPr>
              <a:solidFill>
                <a:srgbClr val="FFFFFF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D1-2 - NMC-Ni'!$B$2:$E$2</c:f>
            </c:strRef>
          </c:cat>
          <c:val>
            <c:numRef>
              <c:f>'Fig D1-2 - NMC-Ni'!$B$63:$E$63</c:f>
              <c:numCache/>
            </c:numRef>
          </c:val>
        </c:ser>
        <c:ser>
          <c:idx val="60"/>
          <c:order val="60"/>
          <c:tx>
            <c:strRef>
              <c:f>'Fig D1-2 - NMC-Ni'!$A$64</c:f>
            </c:strRef>
          </c:tx>
          <c:spPr>
            <a:solidFill>
              <a:srgbClr val="3D85C5"/>
            </a:solidFill>
            <a:ln cmpd="sng">
              <a:solidFill>
                <a:srgbClr val="000000"/>
              </a:solidFill>
            </a:ln>
          </c:spPr>
          <c:dPt>
            <c:idx val="3"/>
            <c:spPr>
              <a:solidFill>
                <a:srgbClr val="FFFFFF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D1-2 - NMC-Ni'!$B$2:$E$2</c:f>
            </c:strRef>
          </c:cat>
          <c:val>
            <c:numRef>
              <c:f>'Fig D1-2 - NMC-Ni'!$B$64:$E$64</c:f>
              <c:numCache/>
            </c:numRef>
          </c:val>
        </c:ser>
        <c:ser>
          <c:idx val="61"/>
          <c:order val="61"/>
          <c:tx>
            <c:strRef>
              <c:f>'Fig D1-2 - NMC-Ni'!$A$65</c:f>
            </c:strRef>
          </c:tx>
          <c:spPr>
            <a:solidFill>
              <a:srgbClr val="8AFFFF"/>
            </a:solidFill>
            <a:ln cmpd="sng">
              <a:solidFill>
                <a:srgbClr val="000000"/>
              </a:solidFill>
            </a:ln>
          </c:spPr>
          <c:dPt>
            <c:idx val="3"/>
            <c:spPr>
              <a:solidFill>
                <a:srgbClr val="FFFFFF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D1-2 - NMC-Ni'!$B$2:$E$2</c:f>
            </c:strRef>
          </c:cat>
          <c:val>
            <c:numRef>
              <c:f>'Fig D1-2 - NMC-Ni'!$B$65:$E$65</c:f>
              <c:numCache/>
            </c:numRef>
          </c:val>
        </c:ser>
        <c:ser>
          <c:idx val="62"/>
          <c:order val="62"/>
          <c:tx>
            <c:strRef>
              <c:f>'Fig D1-2 - NMC-Ni'!$A$66</c:f>
            </c:strRef>
          </c:tx>
          <c:spPr>
            <a:solidFill>
              <a:srgbClr val="9E9E9E"/>
            </a:solidFill>
            <a:ln cmpd="sng">
              <a:solidFill>
                <a:srgbClr val="000000"/>
              </a:solidFill>
            </a:ln>
          </c:spPr>
          <c:dPt>
            <c:idx val="3"/>
            <c:spPr>
              <a:solidFill>
                <a:srgbClr val="FFFFFF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D1-2 - NMC-Ni'!$B$2:$E$2</c:f>
            </c:strRef>
          </c:cat>
          <c:val>
            <c:numRef>
              <c:f>'Fig D1-2 - NMC-Ni'!$B$66:$E$66</c:f>
              <c:numCache/>
            </c:numRef>
          </c:val>
        </c:ser>
        <c:ser>
          <c:idx val="63"/>
          <c:order val="63"/>
          <c:tx>
            <c:strRef>
              <c:f>'Fig D1-2 - NMC-Ni'!$A$67</c:f>
            </c:strRef>
          </c:tx>
          <c:spPr>
            <a:solidFill>
              <a:srgbClr val="009639"/>
            </a:solidFill>
            <a:ln cmpd="sng">
              <a:solidFill>
                <a:srgbClr val="000000"/>
              </a:solidFill>
            </a:ln>
          </c:spPr>
          <c:dPt>
            <c:idx val="3"/>
            <c:spPr>
              <a:solidFill>
                <a:srgbClr val="FFFFFF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D1-2 - NMC-Ni'!$B$2:$E$2</c:f>
            </c:strRef>
          </c:cat>
          <c:val>
            <c:numRef>
              <c:f>'Fig D1-2 - NMC-Ni'!$B$67:$E$67</c:f>
              <c:numCache/>
            </c:numRef>
          </c:val>
        </c:ser>
        <c:overlap val="100"/>
        <c:axId val="1441239812"/>
        <c:axId val="489442094"/>
      </c:barChart>
      <c:catAx>
        <c:axId val="14412398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NMC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89442094"/>
      </c:catAx>
      <c:valAx>
        <c:axId val="489442094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41239812"/>
        <c:majorUnit val="1.0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Chart1.png"/><Relationship Id="rId2" Type="http://schemas.openxmlformats.org/officeDocument/2006/relationships/image" Target="../media/Chart2.png"/><Relationship Id="rId3" Type="http://schemas.openxmlformats.org/officeDocument/2006/relationships/image" Target="../media/Chart3.png"/><Relationship Id="rId4" Type="http://schemas.openxmlformats.org/officeDocument/2006/relationships/image" Target="../media/Chart4.png"/><Relationship Id="rId5" Type="http://schemas.openxmlformats.org/officeDocument/2006/relationships/image" Target="../media/Chart5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Relationship Id="rId3" Type="http://schemas.openxmlformats.org/officeDocument/2006/relationships/chart" Target="../charts/chart10.xml"/><Relationship Id="rId4" Type="http://schemas.openxmlformats.org/officeDocument/2006/relationships/chart" Target="../charts/chart11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2.xml"/><Relationship Id="rId2" Type="http://schemas.openxmlformats.org/officeDocument/2006/relationships/chart" Target="../charts/chart13.xml"/><Relationship Id="rId3" Type="http://schemas.openxmlformats.org/officeDocument/2006/relationships/chart" Target="../charts/chart14.xml"/><Relationship Id="rId4" Type="http://schemas.openxmlformats.org/officeDocument/2006/relationships/chart" Target="../charts/chart15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<Relationship Id="rId4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590550</xdr:colOff>
      <xdr:row>1</xdr:row>
      <xdr:rowOff>104775</xdr:rowOff>
    </xdr:from>
    <xdr:ext cx="3609975" cy="3705225"/>
    <xdr:pic>
      <xdr:nvPicPr>
        <xdr:cNvPr id="1228999767" name="Chart1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590550</xdr:colOff>
      <xdr:row>21</xdr:row>
      <xdr:rowOff>57150</xdr:rowOff>
    </xdr:from>
    <xdr:ext cx="3609975" cy="3705225"/>
    <xdr:pic>
      <xdr:nvPicPr>
        <xdr:cNvPr id="214514473" name="Chart2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590550</xdr:colOff>
      <xdr:row>41</xdr:row>
      <xdr:rowOff>9525</xdr:rowOff>
    </xdr:from>
    <xdr:ext cx="2590800" cy="3705225"/>
    <xdr:pic>
      <xdr:nvPicPr>
        <xdr:cNvPr id="1070730183" name="Chart3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590550</xdr:colOff>
      <xdr:row>60</xdr:row>
      <xdr:rowOff>85725</xdr:rowOff>
    </xdr:from>
    <xdr:ext cx="1762125" cy="3705225"/>
    <xdr:pic>
      <xdr:nvPicPr>
        <xdr:cNvPr id="1520794159" name="Chart4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704850</xdr:colOff>
      <xdr:row>60</xdr:row>
      <xdr:rowOff>85725</xdr:rowOff>
    </xdr:from>
    <xdr:ext cx="1762125" cy="3705225"/>
    <xdr:pic>
      <xdr:nvPicPr>
        <xdr:cNvPr id="1219420132" name="Chart5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9525</xdr:colOff>
      <xdr:row>0</xdr:row>
      <xdr:rowOff>114300</xdr:rowOff>
    </xdr:from>
    <xdr:ext cx="3438525" cy="34099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14</xdr:col>
      <xdr:colOff>257175</xdr:colOff>
      <xdr:row>2</xdr:row>
      <xdr:rowOff>0</xdr:rowOff>
    </xdr:from>
    <xdr:ext cx="3438525" cy="3409950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23</xdr:col>
      <xdr:colOff>276225</xdr:colOff>
      <xdr:row>1</xdr:row>
      <xdr:rowOff>95250</xdr:rowOff>
    </xdr:from>
    <xdr:ext cx="3438525" cy="3409950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32</xdr:col>
      <xdr:colOff>247650</xdr:colOff>
      <xdr:row>1</xdr:row>
      <xdr:rowOff>95250</xdr:rowOff>
    </xdr:from>
    <xdr:ext cx="3562350" cy="3409950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123825</xdr:colOff>
      <xdr:row>1</xdr:row>
      <xdr:rowOff>38100</xdr:rowOff>
    </xdr:from>
    <xdr:ext cx="3438525" cy="3409950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14</xdr:col>
      <xdr:colOff>257175</xdr:colOff>
      <xdr:row>3</xdr:row>
      <xdr:rowOff>0</xdr:rowOff>
    </xdr:from>
    <xdr:ext cx="3438525" cy="3409950"/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23</xdr:col>
      <xdr:colOff>247650</xdr:colOff>
      <xdr:row>2</xdr:row>
      <xdr:rowOff>95250</xdr:rowOff>
    </xdr:from>
    <xdr:ext cx="3562350" cy="3409950"/>
    <xdr:graphicFrame>
      <xdr:nvGraphicFramePr>
        <xdr:cNvPr id="12" name="Chart 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14</xdr:col>
      <xdr:colOff>257175</xdr:colOff>
      <xdr:row>2</xdr:row>
      <xdr:rowOff>0</xdr:rowOff>
    </xdr:from>
    <xdr:ext cx="3438525" cy="3409950"/>
    <xdr:graphicFrame>
      <xdr:nvGraphicFramePr>
        <xdr:cNvPr id="13" name="Chart 1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190500</xdr:colOff>
      <xdr:row>0</xdr:row>
      <xdr:rowOff>123825</xdr:rowOff>
    </xdr:from>
    <xdr:ext cx="3438525" cy="3409950"/>
    <xdr:graphicFrame>
      <xdr:nvGraphicFramePr>
        <xdr:cNvPr id="14" name="Chart 1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23</xdr:col>
      <xdr:colOff>257175</xdr:colOff>
      <xdr:row>1</xdr:row>
      <xdr:rowOff>0</xdr:rowOff>
    </xdr:from>
    <xdr:ext cx="3438525" cy="3409950"/>
    <xdr:graphicFrame>
      <xdr:nvGraphicFramePr>
        <xdr:cNvPr id="15" name="Chart 1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32</xdr:col>
      <xdr:colOff>257175</xdr:colOff>
      <xdr:row>1</xdr:row>
      <xdr:rowOff>0</xdr:rowOff>
    </xdr:from>
    <xdr:ext cx="3438525" cy="3409950"/>
    <xdr:graphicFrame>
      <xdr:nvGraphicFramePr>
        <xdr:cNvPr id="16" name="Chart 1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14</xdr:col>
      <xdr:colOff>114300</xdr:colOff>
      <xdr:row>1</xdr:row>
      <xdr:rowOff>95250</xdr:rowOff>
    </xdr:from>
    <xdr:ext cx="3438525" cy="3409950"/>
    <xdr:graphicFrame>
      <xdr:nvGraphicFramePr>
        <xdr:cNvPr id="17" name="Chart 1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23</xdr:col>
      <xdr:colOff>247650</xdr:colOff>
      <xdr:row>1</xdr:row>
      <xdr:rowOff>95250</xdr:rowOff>
    </xdr:from>
    <xdr:ext cx="3562350" cy="3409950"/>
    <xdr:graphicFrame>
      <xdr:nvGraphicFramePr>
        <xdr:cNvPr id="18" name="Chart 1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5</xdr:col>
      <xdr:colOff>190500</xdr:colOff>
      <xdr:row>0</xdr:row>
      <xdr:rowOff>76200</xdr:rowOff>
    </xdr:from>
    <xdr:ext cx="3438525" cy="3409950"/>
    <xdr:graphicFrame>
      <xdr:nvGraphicFramePr>
        <xdr:cNvPr id="19" name="Chart 1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32</xdr:col>
      <xdr:colOff>104775</xdr:colOff>
      <xdr:row>1</xdr:row>
      <xdr:rowOff>95250</xdr:rowOff>
    </xdr:from>
    <xdr:ext cx="3562350" cy="3409950"/>
    <xdr:graphicFrame>
      <xdr:nvGraphicFramePr>
        <xdr:cNvPr id="20" name="Chart 2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76200</xdr:colOff>
      <xdr:row>0</xdr:row>
      <xdr:rowOff>0</xdr:rowOff>
    </xdr:from>
    <xdr:ext cx="3438525" cy="3409950"/>
    <xdr:graphicFrame>
      <xdr:nvGraphicFramePr>
        <xdr:cNvPr id="21" name="Chart 2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14</xdr:col>
      <xdr:colOff>123825</xdr:colOff>
      <xdr:row>0</xdr:row>
      <xdr:rowOff>66675</xdr:rowOff>
    </xdr:from>
    <xdr:ext cx="3438525" cy="3409950"/>
    <xdr:graphicFrame>
      <xdr:nvGraphicFramePr>
        <xdr:cNvPr id="22" name="Chart 2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23</xdr:col>
      <xdr:colOff>123825</xdr:colOff>
      <xdr:row>0</xdr:row>
      <xdr:rowOff>66675</xdr:rowOff>
    </xdr:from>
    <xdr:ext cx="3438525" cy="3409950"/>
    <xdr:graphicFrame>
      <xdr:nvGraphicFramePr>
        <xdr:cNvPr id="23" name="Chart 2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32</xdr:col>
      <xdr:colOff>123825</xdr:colOff>
      <xdr:row>1</xdr:row>
      <xdr:rowOff>66675</xdr:rowOff>
    </xdr:from>
    <xdr:ext cx="3438525" cy="3409950"/>
    <xdr:graphicFrame>
      <xdr:nvGraphicFramePr>
        <xdr:cNvPr id="24" name="Chart 2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>
      <c r="A3" s="1"/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>
      <c r="A4" s="1"/>
      <c r="B4" s="1"/>
      <c r="C4" s="1" t="s">
        <v>6</v>
      </c>
      <c r="D4" s="2">
        <v>0.0</v>
      </c>
      <c r="E4" s="2">
        <v>0.0</v>
      </c>
      <c r="F4" s="2">
        <v>0.0</v>
      </c>
      <c r="G4" s="2">
        <v>6500.0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>
      <c r="A5" s="1"/>
      <c r="B5" s="1"/>
      <c r="C5" s="1" t="s">
        <v>7</v>
      </c>
      <c r="D5" s="2">
        <v>0.0</v>
      </c>
      <c r="E5" s="2">
        <f>0.05*2510000</f>
        <v>125500</v>
      </c>
      <c r="F5" s="2">
        <v>98000.0</v>
      </c>
      <c r="G5" s="2">
        <v>0.0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>
      <c r="A6" s="1"/>
      <c r="B6" s="1"/>
      <c r="C6" s="1" t="s">
        <v>8</v>
      </c>
      <c r="D6" s="2">
        <v>0.0</v>
      </c>
      <c r="E6" s="2">
        <v>771000.0</v>
      </c>
      <c r="F6" s="2">
        <v>1100.0</v>
      </c>
      <c r="G6" s="2">
        <v>0.0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>
      <c r="A7" s="1"/>
      <c r="B7" s="1"/>
      <c r="C7" s="1" t="s">
        <v>9</v>
      </c>
      <c r="D7" s="2">
        <v>39700.0</v>
      </c>
      <c r="E7" s="2">
        <v>169000.0</v>
      </c>
      <c r="F7" s="2">
        <v>5630.0</v>
      </c>
      <c r="G7" s="2">
        <v>3330.0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>
      <c r="A8" s="1"/>
      <c r="B8" s="1"/>
      <c r="C8" s="1" t="s">
        <v>10</v>
      </c>
      <c r="D8" s="2">
        <v>13300.0</v>
      </c>
      <c r="E8" s="2">
        <v>120000.0</v>
      </c>
      <c r="F8" s="2">
        <v>2200.0</v>
      </c>
      <c r="G8" s="2">
        <v>1340.0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>
      <c r="A9" s="1"/>
      <c r="B9" s="1"/>
      <c r="C9" s="1" t="s">
        <v>11</v>
      </c>
      <c r="D9" s="2">
        <v>0.0</v>
      </c>
      <c r="E9" s="2">
        <v>283000.0</v>
      </c>
      <c r="F9" s="2">
        <v>9000.0</v>
      </c>
      <c r="G9" s="2">
        <v>0.0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>
      <c r="A10" s="1"/>
      <c r="B10" s="1"/>
      <c r="C10" s="1" t="s">
        <v>12</v>
      </c>
      <c r="D10" s="2">
        <v>348.0</v>
      </c>
      <c r="E10" s="2">
        <v>0.0</v>
      </c>
      <c r="F10" s="2">
        <v>0.0</v>
      </c>
      <c r="G10" s="2">
        <v>0.0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>
      <c r="A11" s="1"/>
      <c r="B11" s="1"/>
      <c r="C11" s="1" t="s">
        <v>13</v>
      </c>
      <c r="D11" s="2">
        <v>710.0</v>
      </c>
      <c r="E11" s="2">
        <v>16700.0</v>
      </c>
      <c r="F11" s="2">
        <v>600.0</v>
      </c>
      <c r="G11" s="2">
        <v>0.0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>
      <c r="A12" s="1"/>
      <c r="B12" s="1"/>
      <c r="C12" s="1" t="s">
        <v>14</v>
      </c>
      <c r="D12" s="2">
        <v>0.0</v>
      </c>
      <c r="E12" s="2">
        <v>0.0</v>
      </c>
      <c r="F12" s="2">
        <v>0.0</v>
      </c>
      <c r="G12" s="2">
        <v>0.0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>
      <c r="A13" s="1"/>
      <c r="B13" s="1"/>
      <c r="C13" s="1" t="s">
        <v>15</v>
      </c>
      <c r="D13" s="2">
        <v>0.0</v>
      </c>
      <c r="E13" s="2">
        <v>0.0</v>
      </c>
      <c r="F13" s="2">
        <v>0.0</v>
      </c>
      <c r="G13" s="2">
        <v>0.0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>
      <c r="A14" s="1"/>
      <c r="B14" s="1"/>
      <c r="C14" s="1" t="s">
        <v>16</v>
      </c>
      <c r="D14" s="2">
        <v>29237.0</v>
      </c>
      <c r="E14" s="2">
        <f>2510000*0.95-SUM(E4:E13)</f>
        <v>899300</v>
      </c>
      <c r="F14" s="2">
        <f>142000-SUM(F4:F13)</f>
        <v>25470</v>
      </c>
      <c r="G14" s="2">
        <f>18900-SUM(G4,G7,G8)</f>
        <v>7730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>
      <c r="A15" s="1"/>
      <c r="B15" s="1"/>
      <c r="C15" s="1" t="s">
        <v>17</v>
      </c>
      <c r="D15" s="2">
        <f t="shared" ref="D15:G15" si="1">SUM(D3:D14)</f>
        <v>83295</v>
      </c>
      <c r="E15" s="2">
        <f t="shared" si="1"/>
        <v>2384500</v>
      </c>
      <c r="F15" s="2">
        <f t="shared" si="1"/>
        <v>142000</v>
      </c>
      <c r="G15" s="2">
        <f t="shared" si="1"/>
        <v>18900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>
      <c r="A23" s="1"/>
      <c r="B23" s="1"/>
      <c r="C23" s="1" t="s">
        <v>18</v>
      </c>
      <c r="D23" s="1" t="s">
        <v>2</v>
      </c>
      <c r="E23" s="1" t="s">
        <v>3</v>
      </c>
      <c r="F23" s="1" t="s">
        <v>4</v>
      </c>
      <c r="G23" s="1" t="s">
        <v>19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>
      <c r="A24" s="1"/>
      <c r="B24" s="1"/>
      <c r="C24" s="1" t="s">
        <v>10</v>
      </c>
      <c r="D24" s="2">
        <v>42480.0</v>
      </c>
      <c r="E24" s="2">
        <v>167000.0</v>
      </c>
      <c r="F24" s="2">
        <v>78360.0</v>
      </c>
      <c r="G24" s="2">
        <v>189850.0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>
      <c r="A25" s="1"/>
      <c r="B25" s="1"/>
      <c r="C25" s="1" t="s">
        <v>6</v>
      </c>
      <c r="D25" s="2">
        <v>0.0</v>
      </c>
      <c r="E25" s="2">
        <v>0.0</v>
      </c>
      <c r="F25" s="2">
        <v>0.0</v>
      </c>
      <c r="G25" s="2">
        <v>0.0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>
      <c r="A26" s="1"/>
      <c r="B26" s="1"/>
      <c r="C26" s="1" t="s">
        <v>7</v>
      </c>
      <c r="D26" s="2">
        <v>0.0</v>
      </c>
      <c r="E26" s="2">
        <v>0.0</v>
      </c>
      <c r="F26" s="2">
        <v>400.0</v>
      </c>
      <c r="G26" s="2">
        <v>0.0</v>
      </c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>
      <c r="A27" s="1"/>
      <c r="B27" s="1"/>
      <c r="C27" s="1" t="s">
        <v>8</v>
      </c>
      <c r="D27" s="2">
        <v>0.0</v>
      </c>
      <c r="E27" s="2">
        <v>0.0</v>
      </c>
      <c r="F27" s="2">
        <v>0.0</v>
      </c>
      <c r="G27" s="2">
        <v>0.0</v>
      </c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>
      <c r="A28" s="1"/>
      <c r="B28" s="1"/>
      <c r="C28" s="1" t="s">
        <v>9</v>
      </c>
      <c r="D28" s="2">
        <v>0.0</v>
      </c>
      <c r="E28" s="2">
        <v>0.0</v>
      </c>
      <c r="F28" s="2">
        <v>0.0</v>
      </c>
      <c r="G28" s="2">
        <v>0.0</v>
      </c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>
      <c r="A29" s="1"/>
      <c r="B29" s="1"/>
      <c r="C29" s="1" t="s">
        <v>11</v>
      </c>
      <c r="D29" s="2">
        <v>0.0</v>
      </c>
      <c r="E29" s="2">
        <v>0.0</v>
      </c>
      <c r="F29" s="2">
        <v>0.0</v>
      </c>
      <c r="G29" s="2">
        <v>0.0</v>
      </c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>
      <c r="A30" s="1"/>
      <c r="B30" s="1"/>
      <c r="C30" s="1" t="s">
        <v>12</v>
      </c>
      <c r="D30" s="2">
        <v>0.0</v>
      </c>
      <c r="E30" s="2">
        <v>25000.0</v>
      </c>
      <c r="F30" s="2">
        <v>22900.0</v>
      </c>
      <c r="G30" s="2">
        <v>0.0</v>
      </c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>
      <c r="A31" s="1"/>
      <c r="B31" s="1"/>
      <c r="C31" s="1" t="s">
        <v>13</v>
      </c>
      <c r="D31" s="2">
        <v>2345.0</v>
      </c>
      <c r="E31" s="2">
        <v>16700.0</v>
      </c>
      <c r="F31" s="2">
        <v>0.0</v>
      </c>
      <c r="G31" s="2">
        <v>31690.0</v>
      </c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>
      <c r="A32" s="1"/>
      <c r="B32" s="1"/>
      <c r="C32" s="1" t="s">
        <v>14</v>
      </c>
      <c r="D32" s="2">
        <v>0.0</v>
      </c>
      <c r="E32" s="2">
        <v>17000.0</v>
      </c>
      <c r="F32" s="2">
        <v>4000.0</v>
      </c>
      <c r="G32" s="2">
        <v>17877.0</v>
      </c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>
      <c r="A33" s="1"/>
      <c r="B33" s="1"/>
      <c r="C33" s="1" t="s">
        <v>15</v>
      </c>
      <c r="D33" s="2">
        <v>0.0</v>
      </c>
      <c r="E33" s="2">
        <v>12000.0</v>
      </c>
      <c r="F33" s="2">
        <v>0.0</v>
      </c>
      <c r="G33" s="2">
        <v>0.0</v>
      </c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>
      <c r="A34" s="1"/>
      <c r="B34" s="1"/>
      <c r="C34" s="1" t="s">
        <v>16</v>
      </c>
      <c r="D34" s="2">
        <f>6562+20930</f>
        <v>27492</v>
      </c>
      <c r="E34" s="2">
        <v>6000.0</v>
      </c>
      <c r="F34" s="2">
        <v>13000.0</v>
      </c>
      <c r="G34" s="2">
        <f>3250+14085+542+8126</f>
        <v>26003</v>
      </c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>
      <c r="A35" s="1"/>
      <c r="B35" s="1"/>
      <c r="C35" s="1" t="s">
        <v>17</v>
      </c>
      <c r="D35" s="2">
        <f t="shared" ref="D35:G35" si="2">SUM(D23:D34)</f>
        <v>72317</v>
      </c>
      <c r="E35" s="2">
        <f t="shared" si="2"/>
        <v>243700</v>
      </c>
      <c r="F35" s="2">
        <f t="shared" si="2"/>
        <v>118660</v>
      </c>
      <c r="G35" s="2">
        <f t="shared" si="2"/>
        <v>265420</v>
      </c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>
      <c r="A43" s="1"/>
      <c r="B43" s="1"/>
      <c r="C43" s="1" t="s">
        <v>20</v>
      </c>
      <c r="D43" s="1" t="s">
        <v>21</v>
      </c>
      <c r="E43" s="1" t="s">
        <v>22</v>
      </c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>
      <c r="A44" s="1"/>
      <c r="B44" s="1"/>
      <c r="C44" s="1" t="s">
        <v>10</v>
      </c>
      <c r="D44" s="2">
        <v>80000.0</v>
      </c>
      <c r="E44" s="2">
        <v>197000.0</v>
      </c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>
      <c r="A45" s="1"/>
      <c r="B45" s="1"/>
      <c r="C45" s="1" t="s">
        <v>6</v>
      </c>
      <c r="D45" s="2">
        <v>0.0</v>
      </c>
      <c r="E45" s="2">
        <v>0.0</v>
      </c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>
      <c r="A46" s="1"/>
      <c r="B46" s="1"/>
      <c r="C46" s="1" t="s">
        <v>7</v>
      </c>
      <c r="D46" s="2">
        <v>0.0</v>
      </c>
      <c r="E46" s="2">
        <v>0.0</v>
      </c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>
      <c r="A47" s="1"/>
      <c r="B47" s="1"/>
      <c r="C47" s="1" t="s">
        <v>8</v>
      </c>
      <c r="D47" s="2">
        <v>0.0</v>
      </c>
      <c r="E47" s="2">
        <v>0.0</v>
      </c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>
      <c r="A48" s="1"/>
      <c r="B48" s="1"/>
      <c r="C48" s="1" t="s">
        <v>9</v>
      </c>
      <c r="D48" s="2">
        <v>0.0</v>
      </c>
      <c r="E48" s="2">
        <v>0.0</v>
      </c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>
      <c r="A49" s="1"/>
      <c r="B49" s="1"/>
      <c r="C49" s="1" t="s">
        <v>11</v>
      </c>
      <c r="D49" s="2">
        <v>0.0</v>
      </c>
      <c r="E49" s="2">
        <v>0.0</v>
      </c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>
      <c r="A50" s="1"/>
      <c r="B50" s="1"/>
      <c r="C50" s="1" t="s">
        <v>12</v>
      </c>
      <c r="D50" s="2">
        <v>0.0</v>
      </c>
      <c r="E50" s="2">
        <v>0.0</v>
      </c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>
      <c r="A51" s="1"/>
      <c r="B51" s="1"/>
      <c r="C51" s="1" t="s">
        <v>13</v>
      </c>
      <c r="D51" s="2">
        <v>4000.0</v>
      </c>
      <c r="E51" s="2">
        <v>0.0</v>
      </c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>
      <c r="A52" s="1"/>
      <c r="B52" s="1"/>
      <c r="C52" s="1" t="s">
        <v>14</v>
      </c>
      <c r="D52" s="2">
        <v>0.0</v>
      </c>
      <c r="E52" s="2">
        <v>56481.0</v>
      </c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>
      <c r="A53" s="1"/>
      <c r="B53" s="1"/>
      <c r="C53" s="1" t="s">
        <v>15</v>
      </c>
      <c r="D53" s="2">
        <v>0.0</v>
      </c>
      <c r="E53" s="2">
        <v>94135.0</v>
      </c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>
      <c r="A54" s="1"/>
      <c r="B54" s="1"/>
      <c r="C54" s="1" t="s">
        <v>16</v>
      </c>
      <c r="D54" s="2">
        <v>5000.0</v>
      </c>
      <c r="E54" s="2">
        <v>0.0</v>
      </c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>
      <c r="A55" s="1"/>
      <c r="B55" s="1"/>
      <c r="C55" s="1" t="s">
        <v>17</v>
      </c>
      <c r="D55" s="2">
        <f t="shared" ref="D55:E55" si="3">SUM(D43:D54)</f>
        <v>89000</v>
      </c>
      <c r="E55" s="2">
        <f t="shared" si="3"/>
        <v>347616</v>
      </c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>
      <c r="A58" s="1"/>
      <c r="B58" s="1"/>
      <c r="C58" s="3" t="s">
        <v>23</v>
      </c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>
      <c r="A59" s="1"/>
      <c r="B59" s="1"/>
      <c r="C59" s="1" t="s">
        <v>10</v>
      </c>
      <c r="D59" s="2">
        <f t="shared" ref="D59:D64" si="4">F59-F60</f>
        <v>362</v>
      </c>
      <c r="E59" s="1"/>
      <c r="F59" s="2">
        <v>872.0</v>
      </c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>
      <c r="A60" s="1"/>
      <c r="B60" s="1"/>
      <c r="C60" s="1" t="s">
        <v>12</v>
      </c>
      <c r="D60" s="2">
        <f t="shared" si="4"/>
        <v>34</v>
      </c>
      <c r="E60" s="1"/>
      <c r="F60" s="2">
        <v>510.0</v>
      </c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>
      <c r="A61" s="1"/>
      <c r="B61" s="1"/>
      <c r="C61" s="1" t="s">
        <v>13</v>
      </c>
      <c r="D61" s="2">
        <f t="shared" si="4"/>
        <v>29</v>
      </c>
      <c r="E61" s="1"/>
      <c r="F61" s="2">
        <v>476.0</v>
      </c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>
      <c r="A62" s="1"/>
      <c r="B62" s="1"/>
      <c r="C62" s="1" t="s">
        <v>14</v>
      </c>
      <c r="D62" s="2">
        <f t="shared" si="4"/>
        <v>19</v>
      </c>
      <c r="E62" s="1"/>
      <c r="F62" s="2">
        <v>447.0</v>
      </c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>
      <c r="A63" s="1"/>
      <c r="B63" s="1"/>
      <c r="C63" s="1" t="s">
        <v>15</v>
      </c>
      <c r="D63" s="2">
        <f t="shared" si="4"/>
        <v>24</v>
      </c>
      <c r="E63" s="1"/>
      <c r="F63" s="2">
        <v>428.0</v>
      </c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>
      <c r="A64" s="1"/>
      <c r="B64" s="1"/>
      <c r="C64" s="1" t="s">
        <v>16</v>
      </c>
      <c r="D64" s="2">
        <f t="shared" si="4"/>
        <v>4</v>
      </c>
      <c r="E64" s="1"/>
      <c r="F64" s="2">
        <v>404.0</v>
      </c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>
      <c r="A65" s="1"/>
      <c r="B65" s="1"/>
      <c r="C65" s="1"/>
      <c r="D65" s="1"/>
      <c r="E65" s="1"/>
      <c r="F65" s="2">
        <v>400.0</v>
      </c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>
      <c r="A66" s="1"/>
      <c r="B66" s="1"/>
      <c r="C66" s="1" t="s">
        <v>24</v>
      </c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>
      <c r="A67" s="1"/>
      <c r="B67" s="1"/>
      <c r="C67" s="1" t="s">
        <v>10</v>
      </c>
      <c r="D67" s="2">
        <f t="shared" ref="D67:D72" si="5">F67-F68</f>
        <v>256</v>
      </c>
      <c r="E67" s="1"/>
      <c r="F67" s="2">
        <v>872.0</v>
      </c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>
      <c r="A68" s="1"/>
      <c r="B68" s="1"/>
      <c r="C68" s="1" t="s">
        <v>12</v>
      </c>
      <c r="D68" s="2">
        <f t="shared" si="5"/>
        <v>130</v>
      </c>
      <c r="E68" s="1"/>
      <c r="F68" s="2">
        <v>616.0</v>
      </c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>
      <c r="A69" s="1"/>
      <c r="B69" s="1"/>
      <c r="C69" s="1" t="s">
        <v>13</v>
      </c>
      <c r="D69" s="2">
        <f t="shared" si="5"/>
        <v>47</v>
      </c>
      <c r="E69" s="1"/>
      <c r="F69" s="2">
        <v>486.0</v>
      </c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>
      <c r="A70" s="1"/>
      <c r="B70" s="1"/>
      <c r="C70" s="1" t="s">
        <v>14</v>
      </c>
      <c r="D70" s="2">
        <f t="shared" si="5"/>
        <v>13</v>
      </c>
      <c r="E70" s="1"/>
      <c r="F70" s="2">
        <v>439.0</v>
      </c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>
      <c r="A71" s="1"/>
      <c r="B71" s="1"/>
      <c r="C71" s="1" t="s">
        <v>15</v>
      </c>
      <c r="D71" s="2">
        <f t="shared" si="5"/>
        <v>20</v>
      </c>
      <c r="E71" s="1"/>
      <c r="F71" s="2">
        <v>426.0</v>
      </c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>
      <c r="A72" s="1"/>
      <c r="B72" s="1"/>
      <c r="C72" s="1" t="s">
        <v>16</v>
      </c>
      <c r="D72" s="2">
        <f t="shared" si="5"/>
        <v>6</v>
      </c>
      <c r="E72" s="1"/>
      <c r="F72" s="2">
        <v>406.0</v>
      </c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>
      <c r="A73" s="1"/>
      <c r="B73" s="1"/>
      <c r="C73" s="1"/>
      <c r="D73" s="1"/>
      <c r="E73" s="1"/>
      <c r="F73" s="2">
        <v>400.0</v>
      </c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63"/>
    <col customWidth="1" min="2" max="2" width="7.25"/>
    <col customWidth="1" min="3" max="3" width="7.13"/>
    <col customWidth="1" min="4" max="4" width="7.0"/>
    <col customWidth="1" min="5" max="5" width="7.25"/>
    <col customWidth="1" min="6" max="9" width="12.63"/>
    <col customWidth="1" min="10" max="10" width="22.63"/>
    <col customWidth="1" min="11" max="11" width="7.25"/>
    <col customWidth="1" min="12" max="12" width="7.13"/>
    <col customWidth="1" min="13" max="14" width="7.0"/>
    <col customWidth="1" min="19" max="19" width="22.63"/>
    <col customWidth="1" min="28" max="28" width="22.63"/>
  </cols>
  <sheetData>
    <row r="1">
      <c r="A1" s="4" t="s">
        <v>25</v>
      </c>
      <c r="J1" s="4" t="s">
        <v>26</v>
      </c>
      <c r="L1" s="5"/>
      <c r="M1" s="5"/>
      <c r="N1" s="5"/>
      <c r="S1" s="4" t="s">
        <v>27</v>
      </c>
      <c r="U1" s="5"/>
      <c r="V1" s="5"/>
      <c r="W1" s="5"/>
      <c r="AB1" s="4" t="s">
        <v>28</v>
      </c>
      <c r="AD1" s="5"/>
      <c r="AE1" s="5"/>
      <c r="AF1" s="5"/>
    </row>
    <row r="2">
      <c r="A2" s="4" t="s">
        <v>29</v>
      </c>
      <c r="J2" s="4" t="s">
        <v>30</v>
      </c>
      <c r="L2" s="5"/>
      <c r="M2" s="5"/>
      <c r="N2" s="5"/>
      <c r="S2" s="4" t="s">
        <v>31</v>
      </c>
      <c r="U2" s="5"/>
      <c r="V2" s="5"/>
      <c r="W2" s="5"/>
      <c r="AB2" s="4" t="s">
        <v>32</v>
      </c>
      <c r="AD2" s="5"/>
      <c r="AE2" s="5"/>
      <c r="AF2" s="5"/>
    </row>
    <row r="3">
      <c r="B3" s="6" t="s">
        <v>33</v>
      </c>
      <c r="C3" s="6" t="s">
        <v>34</v>
      </c>
      <c r="D3" s="6" t="s">
        <v>35</v>
      </c>
      <c r="E3" s="6" t="s">
        <v>17</v>
      </c>
      <c r="K3" s="6" t="s">
        <v>33</v>
      </c>
      <c r="L3" s="6" t="s">
        <v>34</v>
      </c>
      <c r="M3" s="6" t="s">
        <v>35</v>
      </c>
      <c r="N3" s="6" t="s">
        <v>17</v>
      </c>
      <c r="P3" s="7"/>
      <c r="T3" s="6" t="s">
        <v>33</v>
      </c>
      <c r="U3" s="6" t="s">
        <v>34</v>
      </c>
      <c r="V3" s="6" t="s">
        <v>35</v>
      </c>
      <c r="W3" s="6" t="s">
        <v>17</v>
      </c>
      <c r="AC3" s="6" t="s">
        <v>33</v>
      </c>
      <c r="AD3" s="6" t="s">
        <v>34</v>
      </c>
      <c r="AE3" s="6" t="s">
        <v>35</v>
      </c>
      <c r="AF3" s="6" t="s">
        <v>17</v>
      </c>
    </row>
    <row r="4">
      <c r="A4" s="6" t="s">
        <v>10</v>
      </c>
      <c r="B4" s="8">
        <v>0.0</v>
      </c>
      <c r="C4" s="8">
        <v>0.0</v>
      </c>
      <c r="D4" s="5">
        <f>SUM(C7:C9)</f>
        <v>3520</v>
      </c>
      <c r="E4" s="6">
        <v>0.0</v>
      </c>
      <c r="J4" s="6" t="s">
        <v>10</v>
      </c>
      <c r="K4" s="8">
        <v>0.0</v>
      </c>
      <c r="L4" s="8">
        <v>0.0</v>
      </c>
      <c r="M4" s="9">
        <v>3520.0</v>
      </c>
      <c r="N4" s="5">
        <f t="shared" ref="N4:N19" si="1">K4</f>
        <v>0</v>
      </c>
      <c r="P4" s="7"/>
      <c r="S4" s="6" t="s">
        <v>10</v>
      </c>
      <c r="T4" s="8">
        <v>0.0</v>
      </c>
      <c r="U4" s="8">
        <v>0.0</v>
      </c>
      <c r="V4" s="9">
        <v>3520.0</v>
      </c>
      <c r="W4" s="5">
        <f t="shared" ref="W4:W16" si="2">T4</f>
        <v>0</v>
      </c>
      <c r="Y4" s="7"/>
      <c r="AB4" s="6" t="s">
        <v>10</v>
      </c>
      <c r="AC4" s="8">
        <v>0.0</v>
      </c>
      <c r="AD4" s="8">
        <v>0.0</v>
      </c>
      <c r="AE4" s="9">
        <v>3520.0</v>
      </c>
      <c r="AF4" s="5">
        <f t="shared" ref="AF4:AF16" si="3">AC4</f>
        <v>0</v>
      </c>
    </row>
    <row r="5">
      <c r="A5" s="6" t="s">
        <v>36</v>
      </c>
      <c r="B5" s="8">
        <v>0.0</v>
      </c>
      <c r="C5" s="8">
        <v>0.0</v>
      </c>
      <c r="D5" s="5">
        <f>SUM(C10:C13)</f>
        <v>176</v>
      </c>
      <c r="E5" s="6">
        <v>0.0</v>
      </c>
      <c r="J5" s="6" t="s">
        <v>36</v>
      </c>
      <c r="K5" s="8">
        <v>0.0</v>
      </c>
      <c r="L5" s="8">
        <v>0.0</v>
      </c>
      <c r="M5" s="5">
        <f>SUM(L8:L9)</f>
        <v>176</v>
      </c>
      <c r="N5" s="5">
        <f t="shared" si="1"/>
        <v>0</v>
      </c>
      <c r="P5" s="7"/>
      <c r="S5" s="6" t="s">
        <v>36</v>
      </c>
      <c r="T5" s="8">
        <v>0.0</v>
      </c>
      <c r="U5" s="8">
        <v>0.0</v>
      </c>
      <c r="V5" s="5">
        <f>SUM(U8:U9)</f>
        <v>176</v>
      </c>
      <c r="W5" s="5">
        <f t="shared" si="2"/>
        <v>0</v>
      </c>
      <c r="Y5" s="7"/>
      <c r="AB5" s="6" t="s">
        <v>36</v>
      </c>
      <c r="AC5" s="8">
        <v>0.0</v>
      </c>
      <c r="AD5" s="8">
        <v>0.0</v>
      </c>
      <c r="AE5" s="5">
        <f>SUM(AD8:AD9)</f>
        <v>176</v>
      </c>
      <c r="AF5" s="5">
        <f t="shared" si="3"/>
        <v>0</v>
      </c>
    </row>
    <row r="6">
      <c r="A6" s="6" t="s">
        <v>37</v>
      </c>
      <c r="B6" s="8">
        <v>0.0</v>
      </c>
      <c r="C6" s="8">
        <v>0.0</v>
      </c>
      <c r="D6" s="5">
        <f>SUM(C14:C17)</f>
        <v>220</v>
      </c>
      <c r="E6" s="6">
        <v>0.0</v>
      </c>
      <c r="J6" s="6" t="s">
        <v>37</v>
      </c>
      <c r="K6" s="8">
        <v>0.0</v>
      </c>
      <c r="L6" s="8">
        <v>0.0</v>
      </c>
      <c r="M6" s="5">
        <f>SUM(L10:L12)</f>
        <v>220</v>
      </c>
      <c r="N6" s="5">
        <f t="shared" si="1"/>
        <v>0</v>
      </c>
      <c r="P6" s="7"/>
      <c r="S6" s="6" t="s">
        <v>37</v>
      </c>
      <c r="T6" s="8">
        <v>0.0</v>
      </c>
      <c r="U6" s="8">
        <v>0.0</v>
      </c>
      <c r="V6" s="5">
        <f>SUM(U10:U11)</f>
        <v>220</v>
      </c>
      <c r="W6" s="5">
        <f t="shared" si="2"/>
        <v>0</v>
      </c>
      <c r="Y6" s="7"/>
      <c r="AB6" s="6" t="s">
        <v>37</v>
      </c>
      <c r="AC6" s="8">
        <v>0.0</v>
      </c>
      <c r="AD6" s="8">
        <v>0.0</v>
      </c>
      <c r="AE6" s="5">
        <f>SUM(AD10:AD11)</f>
        <v>220</v>
      </c>
      <c r="AF6" s="5">
        <f t="shared" si="3"/>
        <v>0</v>
      </c>
    </row>
    <row r="7">
      <c r="A7" s="6" t="s">
        <v>38</v>
      </c>
      <c r="B7" s="8">
        <v>0.0</v>
      </c>
      <c r="C7" s="5">
        <f>SUM(B18:B19)</f>
        <v>2713.084021</v>
      </c>
      <c r="D7" s="6">
        <v>0.0</v>
      </c>
      <c r="E7" s="6">
        <v>0.0</v>
      </c>
      <c r="J7" s="6" t="s">
        <v>38</v>
      </c>
      <c r="K7" s="8">
        <v>0.0</v>
      </c>
      <c r="L7" s="9">
        <v>3520.0</v>
      </c>
      <c r="M7" s="6">
        <v>0.0</v>
      </c>
      <c r="N7" s="5">
        <f t="shared" si="1"/>
        <v>0</v>
      </c>
      <c r="P7" s="7"/>
      <c r="S7" s="6" t="s">
        <v>38</v>
      </c>
      <c r="T7" s="8">
        <v>0.0</v>
      </c>
      <c r="U7" s="9">
        <v>3520.0</v>
      </c>
      <c r="V7" s="6">
        <v>0.0</v>
      </c>
      <c r="W7" s="5">
        <f t="shared" si="2"/>
        <v>0</v>
      </c>
      <c r="Y7" s="7"/>
      <c r="AB7" s="6" t="s">
        <v>38</v>
      </c>
      <c r="AC7" s="8">
        <v>0.0</v>
      </c>
      <c r="AD7" s="9">
        <v>3520.0</v>
      </c>
      <c r="AE7" s="6">
        <v>0.0</v>
      </c>
      <c r="AF7" s="5">
        <f t="shared" si="3"/>
        <v>0</v>
      </c>
    </row>
    <row r="8">
      <c r="A8" s="6" t="s">
        <v>39</v>
      </c>
      <c r="B8" s="8">
        <v>0.0</v>
      </c>
      <c r="C8" s="5">
        <f t="shared" ref="C8:C9" si="4">SUM(B20)</f>
        <v>600.9130646</v>
      </c>
      <c r="D8" s="6">
        <v>0.0</v>
      </c>
      <c r="E8" s="6">
        <v>0.0</v>
      </c>
      <c r="J8" s="6" t="s">
        <v>40</v>
      </c>
      <c r="K8" s="8">
        <v>0.0</v>
      </c>
      <c r="L8" s="5">
        <f t="shared" ref="L8:L9" si="5">K14</f>
        <v>0</v>
      </c>
      <c r="M8" s="6">
        <v>0.0</v>
      </c>
      <c r="N8" s="5">
        <f t="shared" si="1"/>
        <v>0</v>
      </c>
      <c r="P8" s="7"/>
      <c r="Q8" s="7"/>
      <c r="R8" s="7"/>
      <c r="S8" s="6" t="s">
        <v>41</v>
      </c>
      <c r="T8" s="8">
        <v>0.0</v>
      </c>
      <c r="U8" s="5">
        <f t="shared" ref="U8:U9" si="6">T13</f>
        <v>37.48656</v>
      </c>
      <c r="V8" s="6">
        <v>0.0</v>
      </c>
      <c r="W8" s="5">
        <f t="shared" si="2"/>
        <v>0</v>
      </c>
      <c r="Y8" s="7"/>
      <c r="AB8" s="6" t="s">
        <v>41</v>
      </c>
      <c r="AC8" s="8">
        <v>0.0</v>
      </c>
      <c r="AD8" s="5">
        <f t="shared" ref="AD8:AD9" si="7">AC13</f>
        <v>37.48656</v>
      </c>
      <c r="AE8" s="6">
        <v>0.0</v>
      </c>
      <c r="AF8" s="5">
        <f t="shared" si="3"/>
        <v>0</v>
      </c>
    </row>
    <row r="9">
      <c r="A9" s="6" t="s">
        <v>42</v>
      </c>
      <c r="B9" s="8">
        <v>0.0</v>
      </c>
      <c r="C9" s="5">
        <f t="shared" si="4"/>
        <v>206.002914</v>
      </c>
      <c r="D9" s="6">
        <v>0.0</v>
      </c>
      <c r="E9" s="6">
        <v>0.0</v>
      </c>
      <c r="J9" s="6" t="s">
        <v>43</v>
      </c>
      <c r="K9" s="8">
        <v>0.0</v>
      </c>
      <c r="L9" s="5">
        <f t="shared" si="5"/>
        <v>176</v>
      </c>
      <c r="M9" s="6">
        <v>0.0</v>
      </c>
      <c r="N9" s="5">
        <f t="shared" si="1"/>
        <v>0</v>
      </c>
      <c r="P9" s="7"/>
      <c r="Q9" s="7"/>
      <c r="R9" s="7"/>
      <c r="S9" s="6" t="s">
        <v>44</v>
      </c>
      <c r="T9" s="8">
        <v>0.0</v>
      </c>
      <c r="U9" s="5">
        <f t="shared" si="6"/>
        <v>138.51344</v>
      </c>
      <c r="V9" s="6">
        <v>0.0</v>
      </c>
      <c r="W9" s="5">
        <f t="shared" si="2"/>
        <v>0</v>
      </c>
      <c r="Y9" s="7"/>
      <c r="AB9" s="6" t="s">
        <v>45</v>
      </c>
      <c r="AC9" s="8">
        <v>0.0</v>
      </c>
      <c r="AD9" s="5">
        <f t="shared" si="7"/>
        <v>138.51344</v>
      </c>
      <c r="AE9" s="6">
        <v>0.0</v>
      </c>
      <c r="AF9" s="5">
        <f t="shared" si="3"/>
        <v>0</v>
      </c>
    </row>
    <row r="10">
      <c r="A10" s="6" t="s">
        <v>41</v>
      </c>
      <c r="B10" s="8">
        <v>0.0</v>
      </c>
      <c r="C10" s="5">
        <f>SUM(B22:B23)</f>
        <v>1.952662722</v>
      </c>
      <c r="D10" s="6">
        <v>0.0</v>
      </c>
      <c r="E10" s="6">
        <v>0.0</v>
      </c>
      <c r="J10" s="6" t="s">
        <v>46</v>
      </c>
      <c r="K10" s="8">
        <v>0.0</v>
      </c>
      <c r="L10" s="5">
        <f>SUM(K16:K17)</f>
        <v>168</v>
      </c>
      <c r="M10" s="6">
        <v>0.0</v>
      </c>
      <c r="N10" s="5">
        <f t="shared" si="1"/>
        <v>0</v>
      </c>
      <c r="P10" s="7"/>
      <c r="Q10" s="7"/>
      <c r="R10" s="7"/>
      <c r="S10" s="6" t="s">
        <v>47</v>
      </c>
      <c r="T10" s="8">
        <v>0.0</v>
      </c>
      <c r="U10" s="5">
        <f>SUM(T15)</f>
        <v>91.88257</v>
      </c>
      <c r="V10" s="6">
        <v>0.0</v>
      </c>
      <c r="W10" s="5">
        <f t="shared" si="2"/>
        <v>0</v>
      </c>
      <c r="Y10" s="7"/>
      <c r="AB10" s="6" t="s">
        <v>47</v>
      </c>
      <c r="AC10" s="8">
        <v>0.0</v>
      </c>
      <c r="AD10" s="5">
        <f>SUM(AC15)</f>
        <v>91.88257</v>
      </c>
      <c r="AE10" s="6">
        <v>0.0</v>
      </c>
      <c r="AF10" s="5">
        <f t="shared" si="3"/>
        <v>0</v>
      </c>
    </row>
    <row r="11">
      <c r="A11" s="6" t="s">
        <v>44</v>
      </c>
      <c r="B11" s="8">
        <v>0.0</v>
      </c>
      <c r="C11" s="5">
        <f t="shared" ref="C11:C12" si="8">SUM(B24)</f>
        <v>45.35384615</v>
      </c>
      <c r="D11" s="6">
        <v>0.0</v>
      </c>
      <c r="E11" s="6">
        <v>0.0</v>
      </c>
      <c r="J11" s="6" t="s">
        <v>48</v>
      </c>
      <c r="K11" s="8">
        <v>0.0</v>
      </c>
      <c r="L11" s="5">
        <f t="shared" ref="L11:L12" si="9">K18</f>
        <v>49.8</v>
      </c>
      <c r="M11" s="6">
        <v>0.0</v>
      </c>
      <c r="N11" s="5">
        <f t="shared" si="1"/>
        <v>0</v>
      </c>
      <c r="P11" s="7"/>
      <c r="Q11" s="7"/>
      <c r="R11" s="7"/>
      <c r="S11" s="6" t="s">
        <v>46</v>
      </c>
      <c r="T11" s="8">
        <v>0.0</v>
      </c>
      <c r="U11" s="5">
        <f>T16</f>
        <v>128.11743</v>
      </c>
      <c r="V11" s="6">
        <v>0.0</v>
      </c>
      <c r="W11" s="5">
        <f t="shared" si="2"/>
        <v>0</v>
      </c>
      <c r="AB11" s="6" t="s">
        <v>49</v>
      </c>
      <c r="AC11" s="8">
        <v>0.0</v>
      </c>
      <c r="AD11" s="5">
        <f>AC16</f>
        <v>128.11743</v>
      </c>
      <c r="AE11" s="6">
        <v>0.0</v>
      </c>
      <c r="AF11" s="5">
        <f t="shared" si="3"/>
        <v>0</v>
      </c>
    </row>
    <row r="12">
      <c r="A12" s="6" t="s">
        <v>40</v>
      </c>
      <c r="B12" s="8">
        <v>0.0</v>
      </c>
      <c r="C12" s="5">
        <f t="shared" si="8"/>
        <v>72.69112426</v>
      </c>
      <c r="D12" s="6">
        <v>0.0</v>
      </c>
      <c r="E12" s="6">
        <v>0.0</v>
      </c>
      <c r="J12" s="6" t="s">
        <v>49</v>
      </c>
      <c r="K12" s="8">
        <v>0.0</v>
      </c>
      <c r="L12" s="8">
        <f t="shared" si="9"/>
        <v>2.2</v>
      </c>
      <c r="M12" s="6">
        <v>0.0</v>
      </c>
      <c r="N12" s="5">
        <f t="shared" si="1"/>
        <v>0</v>
      </c>
      <c r="S12" s="6" t="s">
        <v>50</v>
      </c>
      <c r="T12" s="9">
        <v>3520.0</v>
      </c>
      <c r="U12" s="8">
        <v>0.0</v>
      </c>
      <c r="V12" s="6">
        <v>0.0</v>
      </c>
      <c r="W12" s="9">
        <f t="shared" si="2"/>
        <v>3520</v>
      </c>
      <c r="AB12" s="6" t="s">
        <v>50</v>
      </c>
      <c r="AC12" s="9">
        <v>3520.0</v>
      </c>
      <c r="AD12" s="8">
        <v>0.0</v>
      </c>
      <c r="AE12" s="6">
        <v>0.0</v>
      </c>
      <c r="AF12" s="9">
        <f t="shared" si="3"/>
        <v>3520</v>
      </c>
    </row>
    <row r="13">
      <c r="A13" s="6" t="s">
        <v>43</v>
      </c>
      <c r="B13" s="8">
        <v>0.0</v>
      </c>
      <c r="C13" s="5">
        <f>SUM(B26:B27)</f>
        <v>56.00236686</v>
      </c>
      <c r="D13" s="6">
        <v>0.0</v>
      </c>
      <c r="E13" s="6">
        <v>0.0</v>
      </c>
      <c r="J13" s="6" t="s">
        <v>50</v>
      </c>
      <c r="K13" s="9">
        <v>3520.0</v>
      </c>
      <c r="L13" s="8">
        <v>0.0</v>
      </c>
      <c r="M13" s="6">
        <v>0.0</v>
      </c>
      <c r="N13" s="9">
        <f t="shared" si="1"/>
        <v>3520</v>
      </c>
      <c r="P13" s="7"/>
      <c r="Q13" s="7"/>
      <c r="R13" s="7"/>
      <c r="S13" s="6" t="s">
        <v>51</v>
      </c>
      <c r="T13" s="8">
        <v>37.48656</v>
      </c>
      <c r="U13" s="8">
        <v>0.0</v>
      </c>
      <c r="V13" s="6">
        <v>0.0</v>
      </c>
      <c r="W13" s="5">
        <f t="shared" si="2"/>
        <v>37.48656</v>
      </c>
      <c r="AB13" s="6" t="s">
        <v>51</v>
      </c>
      <c r="AC13" s="8">
        <v>37.48656</v>
      </c>
      <c r="AD13" s="8">
        <v>0.0</v>
      </c>
      <c r="AE13" s="6">
        <v>0.0</v>
      </c>
      <c r="AF13" s="5">
        <f t="shared" si="3"/>
        <v>37.48656</v>
      </c>
    </row>
    <row r="14">
      <c r="A14" s="6" t="s">
        <v>47</v>
      </c>
      <c r="B14" s="8">
        <v>0.0</v>
      </c>
      <c r="C14" s="5">
        <f>SUM(B28:B29)</f>
        <v>65.0096463</v>
      </c>
      <c r="D14" s="6">
        <v>0.0</v>
      </c>
      <c r="E14" s="6">
        <v>0.0</v>
      </c>
      <c r="J14" s="6" t="s">
        <v>52</v>
      </c>
      <c r="K14" s="8">
        <v>0.0</v>
      </c>
      <c r="L14" s="8">
        <v>0.0</v>
      </c>
      <c r="M14" s="6">
        <v>0.0</v>
      </c>
      <c r="N14" s="5">
        <f t="shared" si="1"/>
        <v>0</v>
      </c>
      <c r="P14" s="7"/>
      <c r="Q14" s="7"/>
      <c r="R14" s="7"/>
      <c r="S14" s="6" t="s">
        <v>53</v>
      </c>
      <c r="T14" s="8">
        <f>176-T13</f>
        <v>138.51344</v>
      </c>
      <c r="U14" s="8">
        <v>0.0</v>
      </c>
      <c r="V14" s="6">
        <v>0.0</v>
      </c>
      <c r="W14" s="5">
        <f t="shared" si="2"/>
        <v>138.51344</v>
      </c>
      <c r="AB14" s="6" t="s">
        <v>54</v>
      </c>
      <c r="AC14" s="8">
        <f>176-AC13</f>
        <v>138.51344</v>
      </c>
      <c r="AD14" s="8">
        <v>0.0</v>
      </c>
      <c r="AE14" s="6">
        <v>0.0</v>
      </c>
      <c r="AF14" s="5">
        <f t="shared" si="3"/>
        <v>138.51344</v>
      </c>
    </row>
    <row r="15">
      <c r="A15" s="6" t="s">
        <v>46</v>
      </c>
      <c r="B15" s="8">
        <v>0.0</v>
      </c>
      <c r="C15" s="5">
        <f>B30</f>
        <v>118.488746</v>
      </c>
      <c r="D15" s="6">
        <v>0.0</v>
      </c>
      <c r="E15" s="6">
        <v>0.0</v>
      </c>
      <c r="J15" s="6" t="s">
        <v>55</v>
      </c>
      <c r="K15" s="8">
        <v>176.0</v>
      </c>
      <c r="L15" s="8">
        <v>0.0</v>
      </c>
      <c r="M15" s="6">
        <v>0.0</v>
      </c>
      <c r="N15" s="5">
        <f t="shared" si="1"/>
        <v>176</v>
      </c>
      <c r="S15" s="6" t="s">
        <v>56</v>
      </c>
      <c r="T15" s="8">
        <v>91.88257</v>
      </c>
      <c r="U15" s="8">
        <v>0.0</v>
      </c>
      <c r="V15" s="6">
        <v>0.0</v>
      </c>
      <c r="W15" s="5">
        <f t="shared" si="2"/>
        <v>91.88257</v>
      </c>
      <c r="AB15" s="6" t="s">
        <v>56</v>
      </c>
      <c r="AC15" s="8">
        <v>91.88257</v>
      </c>
      <c r="AD15" s="8">
        <v>0.0</v>
      </c>
      <c r="AE15" s="6">
        <v>0.0</v>
      </c>
      <c r="AF15" s="5">
        <f t="shared" si="3"/>
        <v>91.88257</v>
      </c>
    </row>
    <row r="16">
      <c r="A16" s="6" t="s">
        <v>57</v>
      </c>
      <c r="B16" s="8">
        <v>0.0</v>
      </c>
      <c r="C16" s="5">
        <f>SUM(B31)</f>
        <v>1.273311897</v>
      </c>
      <c r="D16" s="6">
        <v>0.0</v>
      </c>
      <c r="E16" s="6">
        <v>0.0</v>
      </c>
      <c r="J16" s="6" t="s">
        <v>58</v>
      </c>
      <c r="K16" s="8">
        <v>168.0</v>
      </c>
      <c r="L16" s="8">
        <v>0.0</v>
      </c>
      <c r="M16" s="6">
        <v>0.0</v>
      </c>
      <c r="N16" s="5">
        <f t="shared" si="1"/>
        <v>168</v>
      </c>
      <c r="P16" s="7"/>
      <c r="Q16" s="7"/>
      <c r="R16" s="7"/>
      <c r="S16" s="6" t="s">
        <v>58</v>
      </c>
      <c r="T16" s="8">
        <f>220-T15</f>
        <v>128.11743</v>
      </c>
      <c r="U16" s="8">
        <v>0.0</v>
      </c>
      <c r="V16" s="6">
        <v>0.0</v>
      </c>
      <c r="W16" s="5">
        <f t="shared" si="2"/>
        <v>128.11743</v>
      </c>
      <c r="AB16" s="6" t="s">
        <v>59</v>
      </c>
      <c r="AC16" s="8">
        <f>220-AC15</f>
        <v>128.11743</v>
      </c>
      <c r="AD16" s="8">
        <v>0.0</v>
      </c>
      <c r="AE16" s="6">
        <v>0.0</v>
      </c>
      <c r="AF16" s="5">
        <f t="shared" si="3"/>
        <v>128.11743</v>
      </c>
    </row>
    <row r="17">
      <c r="A17" s="6" t="s">
        <v>48</v>
      </c>
      <c r="B17" s="8">
        <v>0.0</v>
      </c>
      <c r="C17" s="5">
        <f>SUM(B32:B33)</f>
        <v>35.22829582</v>
      </c>
      <c r="D17" s="6">
        <v>0.0</v>
      </c>
      <c r="E17" s="6">
        <v>0.0</v>
      </c>
      <c r="J17" s="10" t="s">
        <v>60</v>
      </c>
      <c r="K17" s="8">
        <v>0.0</v>
      </c>
      <c r="L17" s="8">
        <v>0.0</v>
      </c>
      <c r="M17" s="6">
        <v>0.0</v>
      </c>
      <c r="N17" s="5">
        <f t="shared" si="1"/>
        <v>0</v>
      </c>
      <c r="P17" s="7"/>
      <c r="Q17" s="7"/>
      <c r="R17" s="7"/>
    </row>
    <row r="18">
      <c r="A18" s="6" t="s">
        <v>50</v>
      </c>
      <c r="B18" s="5">
        <f>31740/41180*3520*13.3/61.3</f>
        <v>588.6462885</v>
      </c>
      <c r="C18" s="8">
        <v>0.0</v>
      </c>
      <c r="D18" s="6">
        <v>0.0</v>
      </c>
      <c r="E18" s="5">
        <f t="shared" ref="E18:E33" si="10">B18</f>
        <v>588.6462885</v>
      </c>
      <c r="J18" s="6" t="s">
        <v>61</v>
      </c>
      <c r="K18" s="8">
        <v>49.8</v>
      </c>
      <c r="L18" s="8">
        <v>0.0</v>
      </c>
      <c r="M18" s="6">
        <v>0.0</v>
      </c>
      <c r="N18" s="5">
        <f t="shared" si="1"/>
        <v>49.8</v>
      </c>
      <c r="P18" s="7"/>
      <c r="Q18" s="7"/>
      <c r="R18" s="7"/>
      <c r="T18" s="8"/>
      <c r="U18" s="8"/>
    </row>
    <row r="19">
      <c r="A19" s="11" t="s">
        <v>62</v>
      </c>
      <c r="B19" s="5">
        <f>3520*31740/41180*48/61.3</f>
        <v>2124.437733</v>
      </c>
      <c r="C19" s="8">
        <v>0.0</v>
      </c>
      <c r="D19" s="6">
        <v>0.0</v>
      </c>
      <c r="E19" s="5">
        <f t="shared" si="10"/>
        <v>2124.437733</v>
      </c>
      <c r="F19" s="6" t="s">
        <v>63</v>
      </c>
      <c r="G19" s="12">
        <f>D4/SUM(D4:D6)</f>
        <v>0.8988764045</v>
      </c>
      <c r="J19" s="6" t="s">
        <v>59</v>
      </c>
      <c r="K19" s="8">
        <f>220-K16-K18</f>
        <v>2.2</v>
      </c>
      <c r="L19" s="8">
        <v>0.0</v>
      </c>
      <c r="M19" s="6">
        <v>0.0</v>
      </c>
      <c r="N19" s="5">
        <f t="shared" si="1"/>
        <v>2.2</v>
      </c>
      <c r="U19" s="8"/>
    </row>
    <row r="20">
      <c r="A20" s="6" t="s">
        <v>64</v>
      </c>
      <c r="B20" s="5">
        <f>7030/41180*3520</f>
        <v>600.9130646</v>
      </c>
      <c r="C20" s="8">
        <v>0.0</v>
      </c>
      <c r="D20" s="6">
        <v>0.0</v>
      </c>
      <c r="E20" s="5">
        <f t="shared" si="10"/>
        <v>600.9130646</v>
      </c>
      <c r="F20" s="6" t="s">
        <v>65</v>
      </c>
      <c r="G20" s="12">
        <f>(C7+C10+C14)/SUM(D4:D6)</f>
        <v>0.7099199005</v>
      </c>
      <c r="P20" s="7"/>
      <c r="Q20" s="7"/>
      <c r="R20" s="7"/>
    </row>
    <row r="21">
      <c r="A21" s="6" t="s">
        <v>66</v>
      </c>
      <c r="B21" s="5">
        <f>2410/41180*3520</f>
        <v>206.002914</v>
      </c>
      <c r="C21" s="8">
        <v>0.0</v>
      </c>
      <c r="D21" s="6">
        <v>0.0</v>
      </c>
      <c r="E21" s="5">
        <f t="shared" si="10"/>
        <v>206.002914</v>
      </c>
      <c r="F21" s="6" t="s">
        <v>67</v>
      </c>
      <c r="G21" s="12">
        <f>(B18+B22+B28)/SUM(D4:D6)</f>
        <v>0.1637078832</v>
      </c>
      <c r="P21" s="7"/>
      <c r="Q21" s="7"/>
      <c r="R21" s="7"/>
    </row>
    <row r="22">
      <c r="A22" s="6" t="s">
        <v>51</v>
      </c>
      <c r="B22" s="8">
        <f>37.5/3380*176*48/61.3</f>
        <v>1.529001805</v>
      </c>
      <c r="C22" s="8">
        <v>0.0</v>
      </c>
      <c r="D22" s="6">
        <v>0.0</v>
      </c>
      <c r="E22" s="5">
        <f t="shared" si="10"/>
        <v>1.529001805</v>
      </c>
    </row>
    <row r="23">
      <c r="A23" s="6" t="s">
        <v>68</v>
      </c>
      <c r="B23" s="5">
        <f>37.5/3380*176*13.3/61.3</f>
        <v>0.4236609168</v>
      </c>
      <c r="C23" s="8">
        <v>0.0</v>
      </c>
      <c r="D23" s="6">
        <v>0.0</v>
      </c>
      <c r="E23" s="5">
        <f t="shared" si="10"/>
        <v>0.4236609168</v>
      </c>
    </row>
    <row r="24">
      <c r="A24" s="6" t="s">
        <v>53</v>
      </c>
      <c r="B24" s="5">
        <f>871/3380*176</f>
        <v>45.35384615</v>
      </c>
      <c r="C24" s="8">
        <v>0.0</v>
      </c>
      <c r="D24" s="6">
        <v>0.0</v>
      </c>
      <c r="E24" s="5">
        <f t="shared" si="10"/>
        <v>45.35384615</v>
      </c>
      <c r="P24" s="7"/>
      <c r="Q24" s="7"/>
      <c r="R24" s="7"/>
    </row>
    <row r="25">
      <c r="A25" s="6" t="s">
        <v>52</v>
      </c>
      <c r="B25" s="5">
        <f>1396/3380*176</f>
        <v>72.69112426</v>
      </c>
      <c r="C25" s="8">
        <v>0.0</v>
      </c>
      <c r="D25" s="6">
        <v>0.0</v>
      </c>
      <c r="E25" s="5">
        <f t="shared" si="10"/>
        <v>72.69112426</v>
      </c>
    </row>
    <row r="26">
      <c r="A26" s="6" t="s">
        <v>69</v>
      </c>
      <c r="B26" s="5">
        <f>1075.5/3380*176*295/(710+295)</f>
        <v>16.4385057</v>
      </c>
      <c r="C26" s="8">
        <v>0.0</v>
      </c>
      <c r="D26" s="6">
        <v>0.0</v>
      </c>
      <c r="E26" s="5">
        <f t="shared" si="10"/>
        <v>16.4385057</v>
      </c>
      <c r="K26" s="5"/>
      <c r="L26" s="8"/>
    </row>
    <row r="27">
      <c r="A27" s="6" t="s">
        <v>55</v>
      </c>
      <c r="B27" s="5">
        <f>1075.5/3380*176*710/(710+295)</f>
        <v>39.56386117</v>
      </c>
      <c r="C27" s="8">
        <v>0.0</v>
      </c>
      <c r="D27" s="6">
        <v>0.0</v>
      </c>
      <c r="E27" s="5">
        <f t="shared" si="10"/>
        <v>39.56386117</v>
      </c>
      <c r="K27" s="5"/>
      <c r="L27" s="8"/>
    </row>
    <row r="28">
      <c r="A28" s="6" t="s">
        <v>56</v>
      </c>
      <c r="B28" s="5">
        <f>91.9/311*220*48/61.3</f>
        <v>50.90478014</v>
      </c>
      <c r="C28" s="8">
        <v>0.0</v>
      </c>
      <c r="D28" s="6">
        <v>0.0</v>
      </c>
      <c r="E28" s="5">
        <f t="shared" si="10"/>
        <v>50.90478014</v>
      </c>
      <c r="K28" s="5"/>
      <c r="L28" s="8"/>
    </row>
    <row r="29">
      <c r="A29" s="6" t="s">
        <v>70</v>
      </c>
      <c r="B29" s="5">
        <f>91.9/311*220*13.3/61.3</f>
        <v>14.10486616</v>
      </c>
      <c r="C29" s="8">
        <v>0.0</v>
      </c>
      <c r="D29" s="6">
        <v>0.0</v>
      </c>
      <c r="E29" s="5">
        <f t="shared" si="10"/>
        <v>14.10486616</v>
      </c>
      <c r="K29" s="5"/>
      <c r="L29" s="8"/>
    </row>
    <row r="30">
      <c r="A30" s="6" t="s">
        <v>58</v>
      </c>
      <c r="B30" s="5">
        <f>167.5/311*220</f>
        <v>118.488746</v>
      </c>
      <c r="C30" s="8">
        <v>0.0</v>
      </c>
      <c r="D30" s="6">
        <v>0.0</v>
      </c>
      <c r="E30" s="5">
        <f t="shared" si="10"/>
        <v>118.488746</v>
      </c>
      <c r="K30" s="5"/>
      <c r="L30" s="8"/>
    </row>
    <row r="31">
      <c r="A31" s="6" t="s">
        <v>71</v>
      </c>
      <c r="B31" s="5">
        <f>1.8/311*220</f>
        <v>1.273311897</v>
      </c>
      <c r="C31" s="8">
        <v>0.0</v>
      </c>
      <c r="D31" s="6">
        <v>0.0</v>
      </c>
      <c r="E31" s="5">
        <f t="shared" si="10"/>
        <v>1.273311897</v>
      </c>
    </row>
    <row r="32">
      <c r="A32" s="6" t="s">
        <v>72</v>
      </c>
      <c r="B32" s="5">
        <f>49.8/311*220*295/(295+710)</f>
        <v>10.34064405</v>
      </c>
      <c r="C32" s="8">
        <v>0.0</v>
      </c>
      <c r="D32" s="6">
        <v>0.0</v>
      </c>
      <c r="E32" s="5">
        <f t="shared" si="10"/>
        <v>10.34064405</v>
      </c>
    </row>
    <row r="33">
      <c r="A33" s="6" t="s">
        <v>61</v>
      </c>
      <c r="B33" s="5">
        <f>49.8/311*220*710/(295+710)</f>
        <v>24.88765177</v>
      </c>
      <c r="C33" s="8">
        <v>0.0</v>
      </c>
      <c r="D33" s="6">
        <v>0.0</v>
      </c>
      <c r="E33" s="5">
        <f t="shared" si="10"/>
        <v>24.88765177</v>
      </c>
    </row>
    <row r="35">
      <c r="L35" s="5"/>
      <c r="M35" s="5"/>
      <c r="N35" s="5"/>
    </row>
    <row r="36">
      <c r="L36" s="5"/>
      <c r="M36" s="5"/>
      <c r="N36" s="5"/>
    </row>
    <row r="37">
      <c r="L37" s="5"/>
      <c r="M37" s="5"/>
      <c r="N37" s="5"/>
    </row>
    <row r="38">
      <c r="L38" s="5"/>
      <c r="M38" s="5"/>
      <c r="N38" s="5"/>
    </row>
    <row r="39">
      <c r="L39" s="5"/>
      <c r="M39" s="5"/>
      <c r="N39" s="5"/>
    </row>
    <row r="40">
      <c r="L40" s="5"/>
      <c r="M40" s="5"/>
      <c r="N40" s="5"/>
    </row>
    <row r="41">
      <c r="L41" s="5"/>
      <c r="M41" s="5"/>
      <c r="N41" s="5"/>
    </row>
    <row r="42">
      <c r="L42" s="5"/>
      <c r="M42" s="5"/>
      <c r="N42" s="5"/>
    </row>
    <row r="43">
      <c r="L43" s="5"/>
      <c r="M43" s="5"/>
      <c r="N43" s="5"/>
    </row>
    <row r="44">
      <c r="L44" s="5"/>
      <c r="M44" s="5"/>
      <c r="N44" s="5"/>
    </row>
    <row r="45">
      <c r="L45" s="5"/>
      <c r="M45" s="5"/>
      <c r="N45" s="5"/>
    </row>
    <row r="46">
      <c r="L46" s="5"/>
      <c r="M46" s="5"/>
      <c r="N46" s="5"/>
    </row>
    <row r="47">
      <c r="L47" s="5"/>
      <c r="M47" s="5"/>
      <c r="N47" s="5"/>
    </row>
    <row r="48">
      <c r="L48" s="5"/>
      <c r="M48" s="5"/>
      <c r="N48" s="5"/>
    </row>
    <row r="49">
      <c r="L49" s="5"/>
      <c r="M49" s="5"/>
      <c r="N49" s="5"/>
    </row>
    <row r="50">
      <c r="L50" s="5"/>
      <c r="M50" s="5"/>
      <c r="N50" s="5"/>
    </row>
    <row r="51">
      <c r="L51" s="5"/>
      <c r="M51" s="5"/>
      <c r="N51" s="5"/>
    </row>
    <row r="52">
      <c r="L52" s="5"/>
      <c r="M52" s="5"/>
      <c r="N52" s="5"/>
    </row>
    <row r="53">
      <c r="L53" s="5"/>
      <c r="M53" s="5"/>
      <c r="N53" s="5"/>
    </row>
    <row r="54">
      <c r="L54" s="5"/>
      <c r="M54" s="5"/>
      <c r="N54" s="5"/>
    </row>
    <row r="55">
      <c r="L55" s="5"/>
      <c r="M55" s="5"/>
      <c r="N55" s="5"/>
    </row>
    <row r="56">
      <c r="L56" s="5"/>
      <c r="M56" s="5"/>
      <c r="N56" s="5"/>
    </row>
    <row r="57">
      <c r="L57" s="5"/>
      <c r="M57" s="5"/>
      <c r="N57" s="5"/>
    </row>
    <row r="58">
      <c r="L58" s="5"/>
      <c r="M58" s="5"/>
      <c r="N58" s="5"/>
    </row>
    <row r="59">
      <c r="L59" s="5"/>
      <c r="M59" s="5"/>
      <c r="N59" s="5"/>
    </row>
    <row r="60">
      <c r="L60" s="5"/>
      <c r="M60" s="5"/>
      <c r="N60" s="5"/>
    </row>
    <row r="61">
      <c r="L61" s="5"/>
      <c r="M61" s="5"/>
      <c r="N61" s="5"/>
    </row>
    <row r="62">
      <c r="L62" s="5"/>
      <c r="M62" s="5"/>
      <c r="N62" s="5"/>
    </row>
    <row r="63">
      <c r="L63" s="5"/>
      <c r="M63" s="5"/>
      <c r="N63" s="5"/>
    </row>
    <row r="64">
      <c r="L64" s="5"/>
      <c r="M64" s="5"/>
      <c r="N64" s="5"/>
    </row>
    <row r="65">
      <c r="L65" s="5"/>
      <c r="M65" s="5"/>
      <c r="N65" s="5"/>
    </row>
    <row r="66">
      <c r="L66" s="5"/>
      <c r="M66" s="5"/>
      <c r="N66" s="5"/>
    </row>
    <row r="67">
      <c r="L67" s="5"/>
      <c r="M67" s="5"/>
      <c r="N67" s="5"/>
    </row>
    <row r="68">
      <c r="L68" s="5"/>
      <c r="M68" s="5"/>
      <c r="N68" s="5"/>
    </row>
    <row r="69">
      <c r="L69" s="5"/>
      <c r="M69" s="5"/>
      <c r="N69" s="5"/>
    </row>
    <row r="70">
      <c r="L70" s="5"/>
      <c r="M70" s="5"/>
      <c r="N70" s="5"/>
    </row>
    <row r="71">
      <c r="L71" s="5"/>
      <c r="M71" s="5"/>
      <c r="N71" s="5"/>
    </row>
    <row r="72">
      <c r="L72" s="5"/>
      <c r="M72" s="5"/>
      <c r="N72" s="5"/>
    </row>
    <row r="73">
      <c r="L73" s="5"/>
      <c r="M73" s="5"/>
      <c r="N73" s="5"/>
    </row>
    <row r="74">
      <c r="L74" s="5"/>
      <c r="M74" s="5"/>
      <c r="N74" s="5"/>
    </row>
    <row r="75">
      <c r="L75" s="5"/>
      <c r="M75" s="5"/>
      <c r="N75" s="5"/>
    </row>
    <row r="76">
      <c r="L76" s="5"/>
      <c r="M76" s="5"/>
      <c r="N76" s="5"/>
    </row>
    <row r="77">
      <c r="L77" s="5"/>
      <c r="M77" s="5"/>
      <c r="N77" s="5"/>
    </row>
    <row r="78">
      <c r="L78" s="5"/>
      <c r="M78" s="5"/>
      <c r="N78" s="5"/>
    </row>
    <row r="79">
      <c r="L79" s="5"/>
      <c r="M79" s="5"/>
      <c r="N79" s="5"/>
    </row>
    <row r="80">
      <c r="L80" s="5"/>
      <c r="M80" s="5"/>
      <c r="N80" s="5"/>
    </row>
    <row r="81">
      <c r="L81" s="5"/>
      <c r="M81" s="5"/>
      <c r="N81" s="5"/>
    </row>
    <row r="82">
      <c r="L82" s="5"/>
      <c r="M82" s="5"/>
      <c r="N82" s="5"/>
    </row>
    <row r="83">
      <c r="L83" s="5"/>
      <c r="M83" s="5"/>
      <c r="N83" s="5"/>
    </row>
    <row r="84">
      <c r="L84" s="5"/>
      <c r="M84" s="5"/>
      <c r="N84" s="5"/>
    </row>
    <row r="85">
      <c r="L85" s="5"/>
      <c r="M85" s="5"/>
      <c r="N85" s="5"/>
    </row>
    <row r="86">
      <c r="L86" s="5"/>
      <c r="M86" s="5"/>
      <c r="N86" s="5"/>
    </row>
    <row r="87">
      <c r="L87" s="5"/>
      <c r="M87" s="5"/>
      <c r="N87" s="5"/>
    </row>
    <row r="88">
      <c r="L88" s="5"/>
      <c r="M88" s="5"/>
      <c r="N88" s="5"/>
    </row>
    <row r="89">
      <c r="L89" s="5"/>
      <c r="M89" s="5"/>
      <c r="N89" s="5"/>
    </row>
    <row r="90">
      <c r="L90" s="5"/>
      <c r="M90" s="5"/>
      <c r="N90" s="5"/>
    </row>
    <row r="91">
      <c r="L91" s="5"/>
      <c r="M91" s="5"/>
      <c r="N91" s="5"/>
    </row>
    <row r="92">
      <c r="L92" s="5"/>
      <c r="M92" s="5"/>
      <c r="N92" s="5"/>
    </row>
    <row r="93">
      <c r="L93" s="5"/>
      <c r="M93" s="5"/>
      <c r="N93" s="5"/>
    </row>
    <row r="94">
      <c r="L94" s="5"/>
      <c r="M94" s="5"/>
      <c r="N94" s="5"/>
    </row>
    <row r="95">
      <c r="L95" s="5"/>
      <c r="M95" s="5"/>
      <c r="N95" s="5"/>
    </row>
    <row r="96">
      <c r="L96" s="5"/>
      <c r="M96" s="5"/>
      <c r="N96" s="5"/>
    </row>
    <row r="97">
      <c r="L97" s="5"/>
      <c r="M97" s="5"/>
      <c r="N97" s="5"/>
    </row>
    <row r="98">
      <c r="L98" s="5"/>
      <c r="M98" s="5"/>
      <c r="N98" s="5"/>
    </row>
    <row r="99">
      <c r="L99" s="5"/>
      <c r="M99" s="5"/>
      <c r="N99" s="5"/>
    </row>
    <row r="100">
      <c r="L100" s="5"/>
      <c r="M100" s="5"/>
      <c r="N100" s="5"/>
    </row>
    <row r="101">
      <c r="L101" s="5"/>
      <c r="M101" s="5"/>
      <c r="N101" s="5"/>
    </row>
    <row r="102">
      <c r="L102" s="5"/>
      <c r="M102" s="5"/>
      <c r="N102" s="5"/>
    </row>
    <row r="103">
      <c r="L103" s="5"/>
      <c r="M103" s="5"/>
      <c r="N103" s="5"/>
    </row>
    <row r="104">
      <c r="L104" s="5"/>
      <c r="M104" s="5"/>
      <c r="N104" s="5"/>
    </row>
    <row r="105">
      <c r="L105" s="5"/>
      <c r="M105" s="5"/>
      <c r="N105" s="5"/>
    </row>
    <row r="106">
      <c r="L106" s="5"/>
      <c r="M106" s="5"/>
      <c r="N106" s="5"/>
    </row>
    <row r="107">
      <c r="L107" s="5"/>
      <c r="M107" s="5"/>
      <c r="N107" s="5"/>
    </row>
    <row r="108">
      <c r="L108" s="5"/>
      <c r="M108" s="5"/>
      <c r="N108" s="5"/>
    </row>
    <row r="109">
      <c r="L109" s="5"/>
      <c r="M109" s="5"/>
      <c r="N109" s="5"/>
    </row>
    <row r="110">
      <c r="L110" s="5"/>
      <c r="M110" s="5"/>
      <c r="N110" s="5"/>
    </row>
    <row r="111">
      <c r="L111" s="5"/>
      <c r="M111" s="5"/>
      <c r="N111" s="5"/>
    </row>
    <row r="112">
      <c r="L112" s="5"/>
      <c r="M112" s="5"/>
      <c r="N112" s="5"/>
    </row>
    <row r="113">
      <c r="L113" s="5"/>
      <c r="M113" s="5"/>
      <c r="N113" s="5"/>
    </row>
    <row r="114">
      <c r="L114" s="5"/>
      <c r="M114" s="5"/>
      <c r="N114" s="5"/>
    </row>
    <row r="115">
      <c r="L115" s="5"/>
      <c r="M115" s="5"/>
      <c r="N115" s="5"/>
    </row>
    <row r="116">
      <c r="L116" s="5"/>
      <c r="M116" s="5"/>
      <c r="N116" s="5"/>
    </row>
    <row r="117">
      <c r="L117" s="5"/>
      <c r="M117" s="5"/>
      <c r="N117" s="5"/>
    </row>
    <row r="118">
      <c r="L118" s="5"/>
      <c r="M118" s="5"/>
      <c r="N118" s="5"/>
    </row>
    <row r="119">
      <c r="L119" s="5"/>
      <c r="M119" s="5"/>
      <c r="N119" s="5"/>
    </row>
    <row r="120">
      <c r="L120" s="5"/>
      <c r="M120" s="5"/>
      <c r="N120" s="5"/>
    </row>
    <row r="121">
      <c r="L121" s="5"/>
      <c r="M121" s="5"/>
      <c r="N121" s="5"/>
    </row>
    <row r="122">
      <c r="L122" s="5"/>
      <c r="M122" s="5"/>
      <c r="N122" s="5"/>
    </row>
    <row r="123">
      <c r="L123" s="5"/>
      <c r="M123" s="5"/>
      <c r="N123" s="5"/>
    </row>
    <row r="124">
      <c r="L124" s="5"/>
      <c r="M124" s="5"/>
      <c r="N124" s="5"/>
    </row>
    <row r="125">
      <c r="L125" s="5"/>
      <c r="M125" s="5"/>
      <c r="N125" s="5"/>
    </row>
    <row r="126">
      <c r="L126" s="5"/>
      <c r="M126" s="5"/>
      <c r="N126" s="5"/>
    </row>
    <row r="127">
      <c r="L127" s="5"/>
      <c r="M127" s="5"/>
      <c r="N127" s="5"/>
    </row>
    <row r="128">
      <c r="L128" s="5"/>
      <c r="M128" s="5"/>
      <c r="N128" s="5"/>
    </row>
    <row r="129">
      <c r="L129" s="5"/>
      <c r="M129" s="5"/>
      <c r="N129" s="5"/>
    </row>
    <row r="130">
      <c r="L130" s="5"/>
      <c r="M130" s="5"/>
      <c r="N130" s="5"/>
    </row>
    <row r="131">
      <c r="L131" s="5"/>
      <c r="M131" s="5"/>
      <c r="N131" s="5"/>
    </row>
    <row r="132">
      <c r="L132" s="5"/>
      <c r="M132" s="5"/>
      <c r="N132" s="5"/>
    </row>
    <row r="133">
      <c r="L133" s="5"/>
      <c r="M133" s="5"/>
      <c r="N133" s="5"/>
    </row>
    <row r="134">
      <c r="L134" s="5"/>
      <c r="M134" s="5"/>
      <c r="N134" s="5"/>
    </row>
    <row r="135">
      <c r="L135" s="5"/>
      <c r="M135" s="5"/>
      <c r="N135" s="5"/>
    </row>
    <row r="136">
      <c r="L136" s="5"/>
      <c r="M136" s="5"/>
      <c r="N136" s="5"/>
    </row>
    <row r="137">
      <c r="L137" s="5"/>
      <c r="M137" s="5"/>
      <c r="N137" s="5"/>
    </row>
    <row r="138">
      <c r="L138" s="5"/>
      <c r="M138" s="5"/>
      <c r="N138" s="5"/>
    </row>
    <row r="139">
      <c r="L139" s="5"/>
      <c r="M139" s="5"/>
      <c r="N139" s="5"/>
    </row>
    <row r="140">
      <c r="L140" s="5"/>
      <c r="M140" s="5"/>
      <c r="N140" s="5"/>
    </row>
    <row r="141">
      <c r="L141" s="5"/>
      <c r="M141" s="5"/>
      <c r="N141" s="5"/>
    </row>
    <row r="142">
      <c r="L142" s="5"/>
      <c r="M142" s="5"/>
      <c r="N142" s="5"/>
    </row>
    <row r="143">
      <c r="L143" s="5"/>
      <c r="M143" s="5"/>
      <c r="N143" s="5"/>
    </row>
    <row r="144">
      <c r="L144" s="5"/>
      <c r="M144" s="5"/>
      <c r="N144" s="5"/>
    </row>
    <row r="145">
      <c r="L145" s="5"/>
      <c r="M145" s="5"/>
      <c r="N145" s="5"/>
    </row>
    <row r="146">
      <c r="L146" s="5"/>
      <c r="M146" s="5"/>
      <c r="N146" s="5"/>
    </row>
    <row r="147">
      <c r="L147" s="5"/>
      <c r="M147" s="5"/>
      <c r="N147" s="5"/>
    </row>
    <row r="148">
      <c r="L148" s="5"/>
      <c r="M148" s="5"/>
      <c r="N148" s="5"/>
    </row>
    <row r="149">
      <c r="L149" s="5"/>
      <c r="M149" s="5"/>
      <c r="N149" s="5"/>
    </row>
    <row r="150">
      <c r="L150" s="5"/>
      <c r="M150" s="5"/>
      <c r="N150" s="5"/>
    </row>
    <row r="151">
      <c r="L151" s="5"/>
      <c r="M151" s="5"/>
      <c r="N151" s="5"/>
    </row>
    <row r="152">
      <c r="L152" s="5"/>
      <c r="M152" s="5"/>
      <c r="N152" s="5"/>
    </row>
    <row r="153">
      <c r="L153" s="5"/>
      <c r="M153" s="5"/>
      <c r="N153" s="5"/>
    </row>
    <row r="154">
      <c r="L154" s="5"/>
      <c r="M154" s="5"/>
      <c r="N154" s="5"/>
    </row>
    <row r="155">
      <c r="L155" s="5"/>
      <c r="M155" s="5"/>
      <c r="N155" s="5"/>
    </row>
    <row r="156">
      <c r="L156" s="5"/>
      <c r="M156" s="5"/>
      <c r="N156" s="5"/>
    </row>
    <row r="157">
      <c r="L157" s="5"/>
      <c r="M157" s="5"/>
      <c r="N157" s="5"/>
    </row>
    <row r="158">
      <c r="L158" s="5"/>
      <c r="M158" s="5"/>
      <c r="N158" s="5"/>
    </row>
    <row r="159">
      <c r="L159" s="5"/>
      <c r="M159" s="5"/>
      <c r="N159" s="5"/>
    </row>
    <row r="160">
      <c r="L160" s="5"/>
      <c r="M160" s="5"/>
      <c r="N160" s="5"/>
    </row>
    <row r="161">
      <c r="L161" s="5"/>
      <c r="M161" s="5"/>
      <c r="N161" s="5"/>
    </row>
    <row r="162">
      <c r="L162" s="5"/>
      <c r="M162" s="5"/>
      <c r="N162" s="5"/>
    </row>
    <row r="163">
      <c r="L163" s="5"/>
      <c r="M163" s="5"/>
      <c r="N163" s="5"/>
    </row>
    <row r="164">
      <c r="L164" s="5"/>
      <c r="M164" s="5"/>
      <c r="N164" s="5"/>
    </row>
    <row r="165">
      <c r="L165" s="5"/>
      <c r="M165" s="5"/>
      <c r="N165" s="5"/>
    </row>
    <row r="166">
      <c r="L166" s="5"/>
      <c r="M166" s="5"/>
      <c r="N166" s="5"/>
    </row>
    <row r="167">
      <c r="L167" s="5"/>
      <c r="M167" s="5"/>
      <c r="N167" s="5"/>
    </row>
    <row r="168">
      <c r="L168" s="5"/>
      <c r="M168" s="5"/>
      <c r="N168" s="5"/>
    </row>
    <row r="169">
      <c r="L169" s="5"/>
      <c r="M169" s="5"/>
      <c r="N169" s="5"/>
    </row>
    <row r="170">
      <c r="L170" s="5"/>
      <c r="M170" s="5"/>
      <c r="N170" s="5"/>
    </row>
    <row r="171">
      <c r="L171" s="5"/>
      <c r="M171" s="5"/>
      <c r="N171" s="5"/>
    </row>
    <row r="172">
      <c r="L172" s="5"/>
      <c r="M172" s="5"/>
      <c r="N172" s="5"/>
    </row>
    <row r="173">
      <c r="L173" s="5"/>
      <c r="M173" s="5"/>
      <c r="N173" s="5"/>
    </row>
    <row r="174">
      <c r="L174" s="5"/>
      <c r="M174" s="5"/>
      <c r="N174" s="5"/>
    </row>
    <row r="175">
      <c r="L175" s="5"/>
      <c r="M175" s="5"/>
      <c r="N175" s="5"/>
    </row>
    <row r="176">
      <c r="L176" s="5"/>
      <c r="M176" s="5"/>
      <c r="N176" s="5"/>
    </row>
    <row r="177">
      <c r="L177" s="5"/>
      <c r="M177" s="5"/>
      <c r="N177" s="5"/>
    </row>
    <row r="178">
      <c r="L178" s="5"/>
      <c r="M178" s="5"/>
      <c r="N178" s="5"/>
    </row>
    <row r="179">
      <c r="L179" s="5"/>
      <c r="M179" s="5"/>
      <c r="N179" s="5"/>
    </row>
    <row r="180">
      <c r="L180" s="5"/>
      <c r="M180" s="5"/>
      <c r="N180" s="5"/>
    </row>
    <row r="181">
      <c r="L181" s="5"/>
      <c r="M181" s="5"/>
      <c r="N181" s="5"/>
    </row>
    <row r="182">
      <c r="L182" s="5"/>
      <c r="M182" s="5"/>
      <c r="N182" s="5"/>
    </row>
    <row r="183">
      <c r="L183" s="5"/>
      <c r="M183" s="5"/>
      <c r="N183" s="5"/>
    </row>
    <row r="184">
      <c r="L184" s="5"/>
      <c r="M184" s="5"/>
      <c r="N184" s="5"/>
    </row>
    <row r="185">
      <c r="L185" s="5"/>
      <c r="M185" s="5"/>
      <c r="N185" s="5"/>
    </row>
    <row r="186">
      <c r="L186" s="5"/>
      <c r="M186" s="5"/>
      <c r="N186" s="5"/>
    </row>
    <row r="187">
      <c r="L187" s="5"/>
      <c r="M187" s="5"/>
      <c r="N187" s="5"/>
    </row>
    <row r="188">
      <c r="L188" s="5"/>
      <c r="M188" s="5"/>
      <c r="N188" s="5"/>
    </row>
    <row r="189">
      <c r="L189" s="5"/>
      <c r="M189" s="5"/>
      <c r="N189" s="5"/>
    </row>
    <row r="190">
      <c r="L190" s="5"/>
      <c r="M190" s="5"/>
      <c r="N190" s="5"/>
    </row>
    <row r="191">
      <c r="L191" s="5"/>
      <c r="M191" s="5"/>
      <c r="N191" s="5"/>
    </row>
    <row r="192">
      <c r="L192" s="5"/>
      <c r="M192" s="5"/>
      <c r="N192" s="5"/>
    </row>
    <row r="193">
      <c r="L193" s="5"/>
      <c r="M193" s="5"/>
      <c r="N193" s="5"/>
    </row>
    <row r="194">
      <c r="L194" s="5"/>
      <c r="M194" s="5"/>
      <c r="N194" s="5"/>
    </row>
    <row r="195">
      <c r="L195" s="5"/>
      <c r="M195" s="5"/>
      <c r="N195" s="5"/>
    </row>
    <row r="196">
      <c r="L196" s="5"/>
      <c r="M196" s="5"/>
      <c r="N196" s="5"/>
    </row>
    <row r="197">
      <c r="L197" s="5"/>
      <c r="M197" s="5"/>
      <c r="N197" s="5"/>
    </row>
    <row r="198">
      <c r="L198" s="5"/>
      <c r="M198" s="5"/>
      <c r="N198" s="5"/>
    </row>
    <row r="199">
      <c r="L199" s="5"/>
      <c r="M199" s="5"/>
      <c r="N199" s="5"/>
    </row>
    <row r="200">
      <c r="L200" s="5"/>
      <c r="M200" s="5"/>
      <c r="N200" s="5"/>
    </row>
    <row r="201">
      <c r="L201" s="5"/>
      <c r="M201" s="5"/>
      <c r="N201" s="5"/>
    </row>
    <row r="202">
      <c r="L202" s="5"/>
      <c r="M202" s="5"/>
      <c r="N202" s="5"/>
    </row>
    <row r="203">
      <c r="L203" s="5"/>
      <c r="M203" s="5"/>
      <c r="N203" s="5"/>
    </row>
    <row r="204">
      <c r="L204" s="5"/>
      <c r="M204" s="5"/>
      <c r="N204" s="5"/>
    </row>
    <row r="205">
      <c r="L205" s="5"/>
      <c r="M205" s="5"/>
      <c r="N205" s="5"/>
    </row>
    <row r="206">
      <c r="L206" s="5"/>
      <c r="M206" s="5"/>
      <c r="N206" s="5"/>
    </row>
    <row r="207">
      <c r="L207" s="5"/>
      <c r="M207" s="5"/>
      <c r="N207" s="5"/>
    </row>
    <row r="208">
      <c r="L208" s="5"/>
      <c r="M208" s="5"/>
      <c r="N208" s="5"/>
    </row>
    <row r="209">
      <c r="L209" s="5"/>
      <c r="M209" s="5"/>
      <c r="N209" s="5"/>
    </row>
    <row r="210">
      <c r="L210" s="5"/>
      <c r="M210" s="5"/>
      <c r="N210" s="5"/>
    </row>
    <row r="211">
      <c r="L211" s="5"/>
      <c r="M211" s="5"/>
      <c r="N211" s="5"/>
    </row>
    <row r="212">
      <c r="L212" s="5"/>
      <c r="M212" s="5"/>
      <c r="N212" s="5"/>
    </row>
    <row r="213">
      <c r="L213" s="5"/>
      <c r="M213" s="5"/>
      <c r="N213" s="5"/>
    </row>
    <row r="214">
      <c r="L214" s="5"/>
      <c r="M214" s="5"/>
      <c r="N214" s="5"/>
    </row>
    <row r="215">
      <c r="L215" s="5"/>
      <c r="M215" s="5"/>
      <c r="N215" s="5"/>
    </row>
    <row r="216">
      <c r="L216" s="5"/>
      <c r="M216" s="5"/>
      <c r="N216" s="5"/>
    </row>
    <row r="217">
      <c r="L217" s="5"/>
      <c r="M217" s="5"/>
      <c r="N217" s="5"/>
    </row>
    <row r="218">
      <c r="L218" s="5"/>
      <c r="M218" s="5"/>
      <c r="N218" s="5"/>
    </row>
    <row r="219">
      <c r="L219" s="5"/>
      <c r="M219" s="5"/>
      <c r="N219" s="5"/>
    </row>
    <row r="220">
      <c r="L220" s="5"/>
      <c r="M220" s="5"/>
      <c r="N220" s="5"/>
    </row>
    <row r="221">
      <c r="L221" s="5"/>
      <c r="M221" s="5"/>
      <c r="N221" s="5"/>
    </row>
    <row r="222">
      <c r="L222" s="5"/>
      <c r="M222" s="5"/>
      <c r="N222" s="5"/>
    </row>
    <row r="223">
      <c r="L223" s="5"/>
      <c r="M223" s="5"/>
      <c r="N223" s="5"/>
    </row>
    <row r="224">
      <c r="L224" s="5"/>
      <c r="M224" s="5"/>
      <c r="N224" s="5"/>
    </row>
    <row r="225">
      <c r="L225" s="5"/>
      <c r="M225" s="5"/>
      <c r="N225" s="5"/>
    </row>
    <row r="226">
      <c r="L226" s="5"/>
      <c r="M226" s="5"/>
      <c r="N226" s="5"/>
    </row>
    <row r="227">
      <c r="L227" s="5"/>
      <c r="M227" s="5"/>
      <c r="N227" s="5"/>
    </row>
    <row r="228">
      <c r="L228" s="5"/>
      <c r="M228" s="5"/>
      <c r="N228" s="5"/>
    </row>
    <row r="229">
      <c r="L229" s="5"/>
      <c r="M229" s="5"/>
      <c r="N229" s="5"/>
    </row>
    <row r="230">
      <c r="L230" s="5"/>
      <c r="M230" s="5"/>
      <c r="N230" s="5"/>
    </row>
    <row r="231">
      <c r="L231" s="5"/>
      <c r="M231" s="5"/>
      <c r="N231" s="5"/>
    </row>
    <row r="232">
      <c r="L232" s="5"/>
      <c r="M232" s="5"/>
      <c r="N232" s="5"/>
    </row>
    <row r="233">
      <c r="L233" s="5"/>
      <c r="M233" s="5"/>
      <c r="N233" s="5"/>
    </row>
    <row r="234">
      <c r="L234" s="5"/>
      <c r="M234" s="5"/>
      <c r="N234" s="5"/>
    </row>
    <row r="235">
      <c r="L235" s="5"/>
      <c r="M235" s="5"/>
      <c r="N235" s="5"/>
    </row>
    <row r="236">
      <c r="L236" s="5"/>
      <c r="M236" s="5"/>
      <c r="N236" s="5"/>
    </row>
    <row r="237">
      <c r="L237" s="5"/>
      <c r="M237" s="5"/>
      <c r="N237" s="5"/>
    </row>
    <row r="238">
      <c r="L238" s="5"/>
      <c r="M238" s="5"/>
      <c r="N238" s="5"/>
    </row>
    <row r="239">
      <c r="L239" s="5"/>
      <c r="M239" s="5"/>
      <c r="N239" s="5"/>
    </row>
    <row r="240">
      <c r="L240" s="5"/>
      <c r="M240" s="5"/>
      <c r="N240" s="5"/>
    </row>
    <row r="241">
      <c r="L241" s="5"/>
      <c r="M241" s="5"/>
      <c r="N241" s="5"/>
    </row>
    <row r="242">
      <c r="L242" s="5"/>
      <c r="M242" s="5"/>
      <c r="N242" s="5"/>
    </row>
    <row r="243">
      <c r="L243" s="5"/>
      <c r="M243" s="5"/>
      <c r="N243" s="5"/>
    </row>
    <row r="244">
      <c r="L244" s="5"/>
      <c r="M244" s="5"/>
      <c r="N244" s="5"/>
    </row>
    <row r="245">
      <c r="L245" s="5"/>
      <c r="M245" s="5"/>
      <c r="N245" s="5"/>
    </row>
    <row r="246">
      <c r="L246" s="5"/>
      <c r="M246" s="5"/>
      <c r="N246" s="5"/>
    </row>
    <row r="247">
      <c r="L247" s="5"/>
      <c r="M247" s="5"/>
      <c r="N247" s="5"/>
    </row>
    <row r="248">
      <c r="L248" s="5"/>
      <c r="M248" s="5"/>
      <c r="N248" s="5"/>
    </row>
    <row r="249">
      <c r="L249" s="5"/>
      <c r="M249" s="5"/>
      <c r="N249" s="5"/>
    </row>
    <row r="250">
      <c r="L250" s="5"/>
      <c r="M250" s="5"/>
      <c r="N250" s="5"/>
    </row>
    <row r="251">
      <c r="L251" s="5"/>
      <c r="M251" s="5"/>
      <c r="N251" s="5"/>
    </row>
    <row r="252">
      <c r="L252" s="5"/>
      <c r="M252" s="5"/>
      <c r="N252" s="5"/>
    </row>
    <row r="253">
      <c r="L253" s="5"/>
      <c r="M253" s="5"/>
      <c r="N253" s="5"/>
    </row>
    <row r="254">
      <c r="L254" s="5"/>
      <c r="M254" s="5"/>
      <c r="N254" s="5"/>
    </row>
    <row r="255">
      <c r="L255" s="5"/>
      <c r="M255" s="5"/>
      <c r="N255" s="5"/>
    </row>
    <row r="256">
      <c r="L256" s="5"/>
      <c r="M256" s="5"/>
      <c r="N256" s="5"/>
    </row>
    <row r="257">
      <c r="L257" s="5"/>
      <c r="M257" s="5"/>
      <c r="N257" s="5"/>
    </row>
    <row r="258">
      <c r="L258" s="5"/>
      <c r="M258" s="5"/>
      <c r="N258" s="5"/>
    </row>
    <row r="259">
      <c r="L259" s="5"/>
      <c r="M259" s="5"/>
      <c r="N259" s="5"/>
    </row>
    <row r="260">
      <c r="L260" s="5"/>
      <c r="M260" s="5"/>
      <c r="N260" s="5"/>
    </row>
    <row r="261">
      <c r="L261" s="5"/>
      <c r="M261" s="5"/>
      <c r="N261" s="5"/>
    </row>
    <row r="262">
      <c r="L262" s="5"/>
      <c r="M262" s="5"/>
      <c r="N262" s="5"/>
    </row>
    <row r="263">
      <c r="L263" s="5"/>
      <c r="M263" s="5"/>
      <c r="N263" s="5"/>
    </row>
    <row r="264">
      <c r="L264" s="5"/>
      <c r="M264" s="5"/>
      <c r="N264" s="5"/>
    </row>
    <row r="265">
      <c r="L265" s="5"/>
      <c r="M265" s="5"/>
      <c r="N265" s="5"/>
    </row>
    <row r="266">
      <c r="L266" s="5"/>
      <c r="M266" s="5"/>
      <c r="N266" s="5"/>
    </row>
    <row r="267">
      <c r="L267" s="5"/>
      <c r="M267" s="5"/>
      <c r="N267" s="5"/>
    </row>
    <row r="268">
      <c r="L268" s="5"/>
      <c r="M268" s="5"/>
      <c r="N268" s="5"/>
    </row>
    <row r="269">
      <c r="L269" s="5"/>
      <c r="M269" s="5"/>
      <c r="N269" s="5"/>
    </row>
    <row r="270">
      <c r="L270" s="5"/>
      <c r="M270" s="5"/>
      <c r="N270" s="5"/>
    </row>
    <row r="271">
      <c r="L271" s="5"/>
      <c r="M271" s="5"/>
      <c r="N271" s="5"/>
    </row>
    <row r="272">
      <c r="L272" s="5"/>
      <c r="M272" s="5"/>
      <c r="N272" s="5"/>
    </row>
    <row r="273">
      <c r="L273" s="5"/>
      <c r="M273" s="5"/>
      <c r="N273" s="5"/>
    </row>
    <row r="274">
      <c r="L274" s="5"/>
      <c r="M274" s="5"/>
      <c r="N274" s="5"/>
    </row>
    <row r="275">
      <c r="L275" s="5"/>
      <c r="M275" s="5"/>
      <c r="N275" s="5"/>
    </row>
    <row r="276">
      <c r="L276" s="5"/>
      <c r="M276" s="5"/>
      <c r="N276" s="5"/>
    </row>
    <row r="277">
      <c r="L277" s="5"/>
      <c r="M277" s="5"/>
      <c r="N277" s="5"/>
    </row>
    <row r="278">
      <c r="L278" s="5"/>
      <c r="M278" s="5"/>
      <c r="N278" s="5"/>
    </row>
    <row r="279">
      <c r="L279" s="5"/>
      <c r="M279" s="5"/>
      <c r="N279" s="5"/>
    </row>
    <row r="280">
      <c r="L280" s="5"/>
      <c r="M280" s="5"/>
      <c r="N280" s="5"/>
    </row>
    <row r="281">
      <c r="L281" s="5"/>
      <c r="M281" s="5"/>
      <c r="N281" s="5"/>
    </row>
    <row r="282">
      <c r="L282" s="5"/>
      <c r="M282" s="5"/>
      <c r="N282" s="5"/>
    </row>
    <row r="283">
      <c r="L283" s="5"/>
      <c r="M283" s="5"/>
      <c r="N283" s="5"/>
    </row>
    <row r="284">
      <c r="L284" s="5"/>
      <c r="M284" s="5"/>
      <c r="N284" s="5"/>
    </row>
    <row r="285">
      <c r="L285" s="5"/>
      <c r="M285" s="5"/>
      <c r="N285" s="5"/>
    </row>
    <row r="286">
      <c r="L286" s="5"/>
      <c r="M286" s="5"/>
      <c r="N286" s="5"/>
    </row>
    <row r="287">
      <c r="L287" s="5"/>
      <c r="M287" s="5"/>
      <c r="N287" s="5"/>
    </row>
    <row r="288">
      <c r="L288" s="5"/>
      <c r="M288" s="5"/>
      <c r="N288" s="5"/>
    </row>
    <row r="289">
      <c r="L289" s="5"/>
      <c r="M289" s="5"/>
      <c r="N289" s="5"/>
    </row>
    <row r="290">
      <c r="L290" s="5"/>
      <c r="M290" s="5"/>
      <c r="N290" s="5"/>
    </row>
    <row r="291">
      <c r="L291" s="5"/>
      <c r="M291" s="5"/>
      <c r="N291" s="5"/>
    </row>
    <row r="292">
      <c r="L292" s="5"/>
      <c r="M292" s="5"/>
      <c r="N292" s="5"/>
    </row>
    <row r="293">
      <c r="L293" s="5"/>
      <c r="M293" s="5"/>
      <c r="N293" s="5"/>
    </row>
    <row r="294">
      <c r="L294" s="5"/>
      <c r="M294" s="5"/>
      <c r="N294" s="5"/>
    </row>
    <row r="295">
      <c r="L295" s="5"/>
      <c r="M295" s="5"/>
      <c r="N295" s="5"/>
    </row>
    <row r="296">
      <c r="L296" s="5"/>
      <c r="M296" s="5"/>
      <c r="N296" s="5"/>
    </row>
    <row r="297">
      <c r="L297" s="5"/>
      <c r="M297" s="5"/>
      <c r="N297" s="5"/>
    </row>
    <row r="298">
      <c r="L298" s="5"/>
      <c r="M298" s="5"/>
      <c r="N298" s="5"/>
    </row>
    <row r="299">
      <c r="L299" s="5"/>
      <c r="M299" s="5"/>
      <c r="N299" s="5"/>
    </row>
    <row r="300">
      <c r="L300" s="5"/>
      <c r="M300" s="5"/>
      <c r="N300" s="5"/>
    </row>
    <row r="301">
      <c r="L301" s="5"/>
      <c r="M301" s="5"/>
      <c r="N301" s="5"/>
    </row>
    <row r="302">
      <c r="L302" s="5"/>
      <c r="M302" s="5"/>
      <c r="N302" s="5"/>
    </row>
    <row r="303">
      <c r="L303" s="5"/>
      <c r="M303" s="5"/>
      <c r="N303" s="5"/>
    </row>
    <row r="304">
      <c r="L304" s="5"/>
      <c r="M304" s="5"/>
      <c r="N304" s="5"/>
    </row>
    <row r="305">
      <c r="L305" s="5"/>
      <c r="M305" s="5"/>
      <c r="N305" s="5"/>
    </row>
    <row r="306">
      <c r="L306" s="5"/>
      <c r="M306" s="5"/>
      <c r="N306" s="5"/>
    </row>
    <row r="307">
      <c r="L307" s="5"/>
      <c r="M307" s="5"/>
      <c r="N307" s="5"/>
    </row>
    <row r="308">
      <c r="L308" s="5"/>
      <c r="M308" s="5"/>
      <c r="N308" s="5"/>
    </row>
    <row r="309">
      <c r="L309" s="5"/>
      <c r="M309" s="5"/>
      <c r="N309" s="5"/>
    </row>
    <row r="310">
      <c r="L310" s="5"/>
      <c r="M310" s="5"/>
      <c r="N310" s="5"/>
    </row>
    <row r="311">
      <c r="L311" s="5"/>
      <c r="M311" s="5"/>
      <c r="N311" s="5"/>
    </row>
    <row r="312">
      <c r="L312" s="5"/>
      <c r="M312" s="5"/>
      <c r="N312" s="5"/>
    </row>
    <row r="313">
      <c r="L313" s="5"/>
      <c r="M313" s="5"/>
      <c r="N313" s="5"/>
    </row>
    <row r="314">
      <c r="L314" s="5"/>
      <c r="M314" s="5"/>
      <c r="N314" s="5"/>
    </row>
    <row r="315">
      <c r="L315" s="5"/>
      <c r="M315" s="5"/>
      <c r="N315" s="5"/>
    </row>
    <row r="316">
      <c r="L316" s="5"/>
      <c r="M316" s="5"/>
      <c r="N316" s="5"/>
    </row>
    <row r="317">
      <c r="L317" s="5"/>
      <c r="M317" s="5"/>
      <c r="N317" s="5"/>
    </row>
    <row r="318">
      <c r="L318" s="5"/>
      <c r="M318" s="5"/>
      <c r="N318" s="5"/>
    </row>
    <row r="319">
      <c r="L319" s="5"/>
      <c r="M319" s="5"/>
      <c r="N319" s="5"/>
    </row>
    <row r="320">
      <c r="L320" s="5"/>
      <c r="M320" s="5"/>
      <c r="N320" s="5"/>
    </row>
    <row r="321">
      <c r="L321" s="5"/>
      <c r="M321" s="5"/>
      <c r="N321" s="5"/>
    </row>
    <row r="322">
      <c r="L322" s="5"/>
      <c r="M322" s="5"/>
      <c r="N322" s="5"/>
    </row>
    <row r="323">
      <c r="L323" s="5"/>
      <c r="M323" s="5"/>
      <c r="N323" s="5"/>
    </row>
    <row r="324">
      <c r="L324" s="5"/>
      <c r="M324" s="5"/>
      <c r="N324" s="5"/>
    </row>
    <row r="325">
      <c r="L325" s="5"/>
      <c r="M325" s="5"/>
      <c r="N325" s="5"/>
    </row>
    <row r="326">
      <c r="L326" s="5"/>
      <c r="M326" s="5"/>
      <c r="N326" s="5"/>
    </row>
    <row r="327">
      <c r="L327" s="5"/>
      <c r="M327" s="5"/>
      <c r="N327" s="5"/>
    </row>
    <row r="328">
      <c r="L328" s="5"/>
      <c r="M328" s="5"/>
      <c r="N328" s="5"/>
    </row>
    <row r="329">
      <c r="L329" s="5"/>
      <c r="M329" s="5"/>
      <c r="N329" s="5"/>
    </row>
    <row r="330">
      <c r="L330" s="5"/>
      <c r="M330" s="5"/>
      <c r="N330" s="5"/>
    </row>
    <row r="331">
      <c r="L331" s="5"/>
      <c r="M331" s="5"/>
      <c r="N331" s="5"/>
    </row>
    <row r="332">
      <c r="L332" s="5"/>
      <c r="M332" s="5"/>
      <c r="N332" s="5"/>
    </row>
    <row r="333">
      <c r="L333" s="5"/>
      <c r="M333" s="5"/>
      <c r="N333" s="5"/>
    </row>
    <row r="334">
      <c r="L334" s="5"/>
      <c r="M334" s="5"/>
      <c r="N334" s="5"/>
    </row>
    <row r="335">
      <c r="L335" s="5"/>
      <c r="M335" s="5"/>
      <c r="N335" s="5"/>
    </row>
    <row r="336">
      <c r="L336" s="5"/>
      <c r="M336" s="5"/>
      <c r="N336" s="5"/>
    </row>
    <row r="337">
      <c r="L337" s="5"/>
      <c r="M337" s="5"/>
      <c r="N337" s="5"/>
    </row>
    <row r="338">
      <c r="L338" s="5"/>
      <c r="M338" s="5"/>
      <c r="N338" s="5"/>
    </row>
    <row r="339">
      <c r="L339" s="5"/>
      <c r="M339" s="5"/>
      <c r="N339" s="5"/>
    </row>
    <row r="340">
      <c r="L340" s="5"/>
      <c r="M340" s="5"/>
      <c r="N340" s="5"/>
    </row>
    <row r="341">
      <c r="L341" s="5"/>
      <c r="M341" s="5"/>
      <c r="N341" s="5"/>
    </row>
    <row r="342">
      <c r="L342" s="5"/>
      <c r="M342" s="5"/>
      <c r="N342" s="5"/>
    </row>
    <row r="343">
      <c r="L343" s="5"/>
      <c r="M343" s="5"/>
      <c r="N343" s="5"/>
    </row>
    <row r="344">
      <c r="L344" s="5"/>
      <c r="M344" s="5"/>
      <c r="N344" s="5"/>
    </row>
    <row r="345">
      <c r="L345" s="5"/>
      <c r="M345" s="5"/>
      <c r="N345" s="5"/>
    </row>
    <row r="346">
      <c r="L346" s="5"/>
      <c r="M346" s="5"/>
      <c r="N346" s="5"/>
    </row>
    <row r="347">
      <c r="L347" s="5"/>
      <c r="M347" s="5"/>
      <c r="N347" s="5"/>
    </row>
    <row r="348">
      <c r="L348" s="5"/>
      <c r="M348" s="5"/>
      <c r="N348" s="5"/>
    </row>
    <row r="349">
      <c r="L349" s="5"/>
      <c r="M349" s="5"/>
      <c r="N349" s="5"/>
    </row>
    <row r="350">
      <c r="L350" s="5"/>
      <c r="M350" s="5"/>
      <c r="N350" s="5"/>
    </row>
    <row r="351">
      <c r="L351" s="5"/>
      <c r="M351" s="5"/>
      <c r="N351" s="5"/>
    </row>
    <row r="352">
      <c r="L352" s="5"/>
      <c r="M352" s="5"/>
      <c r="N352" s="5"/>
    </row>
    <row r="353">
      <c r="L353" s="5"/>
      <c r="M353" s="5"/>
      <c r="N353" s="5"/>
    </row>
    <row r="354">
      <c r="L354" s="5"/>
      <c r="M354" s="5"/>
      <c r="N354" s="5"/>
    </row>
    <row r="355">
      <c r="L355" s="5"/>
      <c r="M355" s="5"/>
      <c r="N355" s="5"/>
    </row>
    <row r="356">
      <c r="L356" s="5"/>
      <c r="M356" s="5"/>
      <c r="N356" s="5"/>
    </row>
    <row r="357">
      <c r="L357" s="5"/>
      <c r="M357" s="5"/>
      <c r="N357" s="5"/>
    </row>
    <row r="358">
      <c r="L358" s="5"/>
      <c r="M358" s="5"/>
      <c r="N358" s="5"/>
    </row>
    <row r="359">
      <c r="L359" s="5"/>
      <c r="M359" s="5"/>
      <c r="N359" s="5"/>
    </row>
    <row r="360">
      <c r="L360" s="5"/>
      <c r="M360" s="5"/>
      <c r="N360" s="5"/>
    </row>
    <row r="361">
      <c r="L361" s="5"/>
      <c r="M361" s="5"/>
      <c r="N361" s="5"/>
    </row>
    <row r="362">
      <c r="L362" s="5"/>
      <c r="M362" s="5"/>
      <c r="N362" s="5"/>
    </row>
    <row r="363">
      <c r="L363" s="5"/>
      <c r="M363" s="5"/>
      <c r="N363" s="5"/>
    </row>
    <row r="364">
      <c r="L364" s="5"/>
      <c r="M364" s="5"/>
      <c r="N364" s="5"/>
    </row>
    <row r="365">
      <c r="L365" s="5"/>
      <c r="M365" s="5"/>
      <c r="N365" s="5"/>
    </row>
    <row r="366">
      <c r="L366" s="5"/>
      <c r="M366" s="5"/>
      <c r="N366" s="5"/>
    </row>
    <row r="367">
      <c r="L367" s="5"/>
      <c r="M367" s="5"/>
      <c r="N367" s="5"/>
    </row>
    <row r="368">
      <c r="L368" s="5"/>
      <c r="M368" s="5"/>
      <c r="N368" s="5"/>
    </row>
    <row r="369">
      <c r="L369" s="5"/>
      <c r="M369" s="5"/>
      <c r="N369" s="5"/>
    </row>
    <row r="370">
      <c r="L370" s="5"/>
      <c r="M370" s="5"/>
      <c r="N370" s="5"/>
    </row>
    <row r="371">
      <c r="L371" s="5"/>
      <c r="M371" s="5"/>
      <c r="N371" s="5"/>
    </row>
    <row r="372">
      <c r="L372" s="5"/>
      <c r="M372" s="5"/>
      <c r="N372" s="5"/>
    </row>
    <row r="373">
      <c r="L373" s="5"/>
      <c r="M373" s="5"/>
      <c r="N373" s="5"/>
    </row>
    <row r="374">
      <c r="L374" s="5"/>
      <c r="M374" s="5"/>
      <c r="N374" s="5"/>
    </row>
    <row r="375">
      <c r="L375" s="5"/>
      <c r="M375" s="5"/>
      <c r="N375" s="5"/>
    </row>
    <row r="376">
      <c r="L376" s="5"/>
      <c r="M376" s="5"/>
      <c r="N376" s="5"/>
    </row>
    <row r="377">
      <c r="L377" s="5"/>
      <c r="M377" s="5"/>
      <c r="N377" s="5"/>
    </row>
    <row r="378">
      <c r="L378" s="5"/>
      <c r="M378" s="5"/>
      <c r="N378" s="5"/>
    </row>
    <row r="379">
      <c r="L379" s="5"/>
      <c r="M379" s="5"/>
      <c r="N379" s="5"/>
    </row>
    <row r="380">
      <c r="L380" s="5"/>
      <c r="M380" s="5"/>
      <c r="N380" s="5"/>
    </row>
    <row r="381">
      <c r="L381" s="5"/>
      <c r="M381" s="5"/>
      <c r="N381" s="5"/>
    </row>
    <row r="382">
      <c r="L382" s="5"/>
      <c r="M382" s="5"/>
      <c r="N382" s="5"/>
    </row>
    <row r="383">
      <c r="L383" s="5"/>
      <c r="M383" s="5"/>
      <c r="N383" s="5"/>
    </row>
    <row r="384">
      <c r="L384" s="5"/>
      <c r="M384" s="5"/>
      <c r="N384" s="5"/>
    </row>
    <row r="385">
      <c r="L385" s="5"/>
      <c r="M385" s="5"/>
      <c r="N385" s="5"/>
    </row>
    <row r="386">
      <c r="L386" s="5"/>
      <c r="M386" s="5"/>
      <c r="N386" s="5"/>
    </row>
    <row r="387">
      <c r="L387" s="5"/>
      <c r="M387" s="5"/>
      <c r="N387" s="5"/>
    </row>
    <row r="388">
      <c r="L388" s="5"/>
      <c r="M388" s="5"/>
      <c r="N388" s="5"/>
    </row>
    <row r="389">
      <c r="L389" s="5"/>
      <c r="M389" s="5"/>
      <c r="N389" s="5"/>
    </row>
    <row r="390">
      <c r="L390" s="5"/>
      <c r="M390" s="5"/>
      <c r="N390" s="5"/>
    </row>
    <row r="391">
      <c r="L391" s="5"/>
      <c r="M391" s="5"/>
      <c r="N391" s="5"/>
    </row>
    <row r="392">
      <c r="L392" s="5"/>
      <c r="M392" s="5"/>
      <c r="N392" s="5"/>
    </row>
    <row r="393">
      <c r="L393" s="5"/>
      <c r="M393" s="5"/>
      <c r="N393" s="5"/>
    </row>
    <row r="394">
      <c r="L394" s="5"/>
      <c r="M394" s="5"/>
      <c r="N394" s="5"/>
    </row>
    <row r="395">
      <c r="L395" s="5"/>
      <c r="M395" s="5"/>
      <c r="N395" s="5"/>
    </row>
    <row r="396">
      <c r="L396" s="5"/>
      <c r="M396" s="5"/>
      <c r="N396" s="5"/>
    </row>
    <row r="397">
      <c r="L397" s="5"/>
      <c r="M397" s="5"/>
      <c r="N397" s="5"/>
    </row>
    <row r="398">
      <c r="L398" s="5"/>
      <c r="M398" s="5"/>
      <c r="N398" s="5"/>
    </row>
    <row r="399">
      <c r="L399" s="5"/>
      <c r="M399" s="5"/>
      <c r="N399" s="5"/>
    </row>
    <row r="400">
      <c r="L400" s="5"/>
      <c r="M400" s="5"/>
      <c r="N400" s="5"/>
    </row>
    <row r="401">
      <c r="L401" s="5"/>
      <c r="M401" s="5"/>
      <c r="N401" s="5"/>
    </row>
    <row r="402">
      <c r="L402" s="5"/>
      <c r="M402" s="5"/>
      <c r="N402" s="5"/>
    </row>
    <row r="403">
      <c r="L403" s="5"/>
      <c r="M403" s="5"/>
      <c r="N403" s="5"/>
    </row>
    <row r="404">
      <c r="L404" s="5"/>
      <c r="M404" s="5"/>
      <c r="N404" s="5"/>
    </row>
    <row r="405">
      <c r="L405" s="5"/>
      <c r="M405" s="5"/>
      <c r="N405" s="5"/>
    </row>
    <row r="406">
      <c r="L406" s="5"/>
      <c r="M406" s="5"/>
      <c r="N406" s="5"/>
    </row>
    <row r="407">
      <c r="L407" s="5"/>
      <c r="M407" s="5"/>
      <c r="N407" s="5"/>
    </row>
    <row r="408">
      <c r="L408" s="5"/>
      <c r="M408" s="5"/>
      <c r="N408" s="5"/>
    </row>
    <row r="409">
      <c r="L409" s="5"/>
      <c r="M409" s="5"/>
      <c r="N409" s="5"/>
    </row>
    <row r="410">
      <c r="L410" s="5"/>
      <c r="M410" s="5"/>
      <c r="N410" s="5"/>
    </row>
    <row r="411">
      <c r="L411" s="5"/>
      <c r="M411" s="5"/>
      <c r="N411" s="5"/>
    </row>
    <row r="412">
      <c r="L412" s="5"/>
      <c r="M412" s="5"/>
      <c r="N412" s="5"/>
    </row>
    <row r="413">
      <c r="L413" s="5"/>
      <c r="M413" s="5"/>
      <c r="N413" s="5"/>
    </row>
    <row r="414">
      <c r="L414" s="5"/>
      <c r="M414" s="5"/>
      <c r="N414" s="5"/>
    </row>
    <row r="415">
      <c r="L415" s="5"/>
      <c r="M415" s="5"/>
      <c r="N415" s="5"/>
    </row>
    <row r="416">
      <c r="L416" s="5"/>
      <c r="M416" s="5"/>
      <c r="N416" s="5"/>
    </row>
    <row r="417">
      <c r="L417" s="5"/>
      <c r="M417" s="5"/>
      <c r="N417" s="5"/>
    </row>
    <row r="418">
      <c r="L418" s="5"/>
      <c r="M418" s="5"/>
      <c r="N418" s="5"/>
    </row>
    <row r="419">
      <c r="L419" s="5"/>
      <c r="M419" s="5"/>
      <c r="N419" s="5"/>
    </row>
    <row r="420">
      <c r="L420" s="5"/>
      <c r="M420" s="5"/>
      <c r="N420" s="5"/>
    </row>
    <row r="421">
      <c r="L421" s="5"/>
      <c r="M421" s="5"/>
      <c r="N421" s="5"/>
    </row>
    <row r="422">
      <c r="L422" s="5"/>
      <c r="M422" s="5"/>
      <c r="N422" s="5"/>
    </row>
    <row r="423">
      <c r="L423" s="5"/>
      <c r="M423" s="5"/>
      <c r="N423" s="5"/>
    </row>
    <row r="424">
      <c r="L424" s="5"/>
      <c r="M424" s="5"/>
      <c r="N424" s="5"/>
    </row>
    <row r="425">
      <c r="L425" s="5"/>
      <c r="M425" s="5"/>
      <c r="N425" s="5"/>
    </row>
    <row r="426">
      <c r="L426" s="5"/>
      <c r="M426" s="5"/>
      <c r="N426" s="5"/>
    </row>
    <row r="427">
      <c r="L427" s="5"/>
      <c r="M427" s="5"/>
      <c r="N427" s="5"/>
    </row>
    <row r="428">
      <c r="L428" s="5"/>
      <c r="M428" s="5"/>
      <c r="N428" s="5"/>
    </row>
    <row r="429">
      <c r="L429" s="5"/>
      <c r="M429" s="5"/>
      <c r="N429" s="5"/>
    </row>
    <row r="430">
      <c r="L430" s="5"/>
      <c r="M430" s="5"/>
      <c r="N430" s="5"/>
    </row>
    <row r="431">
      <c r="L431" s="5"/>
      <c r="M431" s="5"/>
      <c r="N431" s="5"/>
    </row>
    <row r="432">
      <c r="L432" s="5"/>
      <c r="M432" s="5"/>
      <c r="N432" s="5"/>
    </row>
    <row r="433">
      <c r="L433" s="5"/>
      <c r="M433" s="5"/>
      <c r="N433" s="5"/>
    </row>
    <row r="434">
      <c r="L434" s="5"/>
      <c r="M434" s="5"/>
      <c r="N434" s="5"/>
    </row>
    <row r="435">
      <c r="L435" s="5"/>
      <c r="M435" s="5"/>
      <c r="N435" s="5"/>
    </row>
    <row r="436">
      <c r="L436" s="5"/>
      <c r="M436" s="5"/>
      <c r="N436" s="5"/>
    </row>
    <row r="437">
      <c r="L437" s="5"/>
      <c r="M437" s="5"/>
      <c r="N437" s="5"/>
    </row>
    <row r="438">
      <c r="L438" s="5"/>
      <c r="M438" s="5"/>
      <c r="N438" s="5"/>
    </row>
    <row r="439">
      <c r="L439" s="5"/>
      <c r="M439" s="5"/>
      <c r="N439" s="5"/>
    </row>
    <row r="440">
      <c r="L440" s="5"/>
      <c r="M440" s="5"/>
      <c r="N440" s="5"/>
    </row>
    <row r="441">
      <c r="L441" s="5"/>
      <c r="M441" s="5"/>
      <c r="N441" s="5"/>
    </row>
    <row r="442">
      <c r="L442" s="5"/>
      <c r="M442" s="5"/>
      <c r="N442" s="5"/>
    </row>
    <row r="443">
      <c r="L443" s="5"/>
      <c r="M443" s="5"/>
      <c r="N443" s="5"/>
    </row>
    <row r="444">
      <c r="L444" s="5"/>
      <c r="M444" s="5"/>
      <c r="N444" s="5"/>
    </row>
    <row r="445">
      <c r="L445" s="5"/>
      <c r="M445" s="5"/>
      <c r="N445" s="5"/>
    </row>
    <row r="446">
      <c r="L446" s="5"/>
      <c r="M446" s="5"/>
      <c r="N446" s="5"/>
    </row>
    <row r="447">
      <c r="L447" s="5"/>
      <c r="M447" s="5"/>
      <c r="N447" s="5"/>
    </row>
    <row r="448">
      <c r="L448" s="5"/>
      <c r="M448" s="5"/>
      <c r="N448" s="5"/>
    </row>
    <row r="449">
      <c r="L449" s="5"/>
      <c r="M449" s="5"/>
      <c r="N449" s="5"/>
    </row>
    <row r="450">
      <c r="L450" s="5"/>
      <c r="M450" s="5"/>
      <c r="N450" s="5"/>
    </row>
    <row r="451">
      <c r="L451" s="5"/>
      <c r="M451" s="5"/>
      <c r="N451" s="5"/>
    </row>
    <row r="452">
      <c r="L452" s="5"/>
      <c r="M452" s="5"/>
      <c r="N452" s="5"/>
    </row>
    <row r="453">
      <c r="L453" s="5"/>
      <c r="M453" s="5"/>
      <c r="N453" s="5"/>
    </row>
    <row r="454">
      <c r="L454" s="5"/>
      <c r="M454" s="5"/>
      <c r="N454" s="5"/>
    </row>
    <row r="455">
      <c r="L455" s="5"/>
      <c r="M455" s="5"/>
      <c r="N455" s="5"/>
    </row>
    <row r="456">
      <c r="L456" s="5"/>
      <c r="M456" s="5"/>
      <c r="N456" s="5"/>
    </row>
    <row r="457">
      <c r="L457" s="5"/>
      <c r="M457" s="5"/>
      <c r="N457" s="5"/>
    </row>
    <row r="458">
      <c r="L458" s="5"/>
      <c r="M458" s="5"/>
      <c r="N458" s="5"/>
    </row>
    <row r="459">
      <c r="L459" s="5"/>
      <c r="M459" s="5"/>
      <c r="N459" s="5"/>
    </row>
    <row r="460">
      <c r="L460" s="5"/>
      <c r="M460" s="5"/>
      <c r="N460" s="5"/>
    </row>
    <row r="461">
      <c r="L461" s="5"/>
      <c r="M461" s="5"/>
      <c r="N461" s="5"/>
    </row>
    <row r="462">
      <c r="L462" s="5"/>
      <c r="M462" s="5"/>
      <c r="N462" s="5"/>
    </row>
    <row r="463">
      <c r="L463" s="5"/>
      <c r="M463" s="5"/>
      <c r="N463" s="5"/>
    </row>
    <row r="464">
      <c r="L464" s="5"/>
      <c r="M464" s="5"/>
      <c r="N464" s="5"/>
    </row>
    <row r="465">
      <c r="L465" s="5"/>
      <c r="M465" s="5"/>
      <c r="N465" s="5"/>
    </row>
    <row r="466">
      <c r="L466" s="5"/>
      <c r="M466" s="5"/>
      <c r="N466" s="5"/>
    </row>
    <row r="467">
      <c r="L467" s="5"/>
      <c r="M467" s="5"/>
      <c r="N467" s="5"/>
    </row>
    <row r="468">
      <c r="L468" s="5"/>
      <c r="M468" s="5"/>
      <c r="N468" s="5"/>
    </row>
    <row r="469">
      <c r="L469" s="5"/>
      <c r="M469" s="5"/>
      <c r="N469" s="5"/>
    </row>
    <row r="470">
      <c r="L470" s="5"/>
      <c r="M470" s="5"/>
      <c r="N470" s="5"/>
    </row>
    <row r="471">
      <c r="L471" s="5"/>
      <c r="M471" s="5"/>
      <c r="N471" s="5"/>
    </row>
    <row r="472">
      <c r="L472" s="5"/>
      <c r="M472" s="5"/>
      <c r="N472" s="5"/>
    </row>
    <row r="473">
      <c r="L473" s="5"/>
      <c r="M473" s="5"/>
      <c r="N473" s="5"/>
    </row>
    <row r="474">
      <c r="L474" s="5"/>
      <c r="M474" s="5"/>
      <c r="N474" s="5"/>
    </row>
    <row r="475">
      <c r="L475" s="5"/>
      <c r="M475" s="5"/>
      <c r="N475" s="5"/>
    </row>
    <row r="476">
      <c r="L476" s="5"/>
      <c r="M476" s="5"/>
      <c r="N476" s="5"/>
    </row>
    <row r="477">
      <c r="L477" s="5"/>
      <c r="M477" s="5"/>
      <c r="N477" s="5"/>
    </row>
    <row r="478">
      <c r="L478" s="5"/>
      <c r="M478" s="5"/>
      <c r="N478" s="5"/>
    </row>
    <row r="479">
      <c r="L479" s="5"/>
      <c r="M479" s="5"/>
      <c r="N479" s="5"/>
    </row>
    <row r="480">
      <c r="L480" s="5"/>
      <c r="M480" s="5"/>
      <c r="N480" s="5"/>
    </row>
    <row r="481">
      <c r="L481" s="5"/>
      <c r="M481" s="5"/>
      <c r="N481" s="5"/>
    </row>
    <row r="482">
      <c r="L482" s="5"/>
      <c r="M482" s="5"/>
      <c r="N482" s="5"/>
    </row>
    <row r="483">
      <c r="L483" s="5"/>
      <c r="M483" s="5"/>
      <c r="N483" s="5"/>
    </row>
    <row r="484">
      <c r="L484" s="5"/>
      <c r="M484" s="5"/>
      <c r="N484" s="5"/>
    </row>
    <row r="485">
      <c r="L485" s="5"/>
      <c r="M485" s="5"/>
      <c r="N485" s="5"/>
    </row>
    <row r="486">
      <c r="L486" s="5"/>
      <c r="M486" s="5"/>
      <c r="N486" s="5"/>
    </row>
    <row r="487">
      <c r="L487" s="5"/>
      <c r="M487" s="5"/>
      <c r="N487" s="5"/>
    </row>
    <row r="488">
      <c r="L488" s="5"/>
      <c r="M488" s="5"/>
      <c r="N488" s="5"/>
    </row>
    <row r="489">
      <c r="L489" s="5"/>
      <c r="M489" s="5"/>
      <c r="N489" s="5"/>
    </row>
    <row r="490">
      <c r="L490" s="5"/>
      <c r="M490" s="5"/>
      <c r="N490" s="5"/>
    </row>
    <row r="491">
      <c r="L491" s="5"/>
      <c r="M491" s="5"/>
      <c r="N491" s="5"/>
    </row>
    <row r="492">
      <c r="L492" s="5"/>
      <c r="M492" s="5"/>
      <c r="N492" s="5"/>
    </row>
    <row r="493">
      <c r="L493" s="5"/>
      <c r="M493" s="5"/>
      <c r="N493" s="5"/>
    </row>
    <row r="494">
      <c r="L494" s="5"/>
      <c r="M494" s="5"/>
      <c r="N494" s="5"/>
    </row>
    <row r="495">
      <c r="L495" s="5"/>
      <c r="M495" s="5"/>
      <c r="N495" s="5"/>
    </row>
    <row r="496">
      <c r="L496" s="5"/>
      <c r="M496" s="5"/>
      <c r="N496" s="5"/>
    </row>
    <row r="497">
      <c r="L497" s="5"/>
      <c r="M497" s="5"/>
      <c r="N497" s="5"/>
    </row>
    <row r="498">
      <c r="L498" s="5"/>
      <c r="M498" s="5"/>
      <c r="N498" s="5"/>
    </row>
    <row r="499">
      <c r="L499" s="5"/>
      <c r="M499" s="5"/>
      <c r="N499" s="5"/>
    </row>
    <row r="500">
      <c r="L500" s="5"/>
      <c r="M500" s="5"/>
      <c r="N500" s="5"/>
    </row>
    <row r="501">
      <c r="L501" s="5"/>
      <c r="M501" s="5"/>
      <c r="N501" s="5"/>
    </row>
    <row r="502">
      <c r="L502" s="5"/>
      <c r="M502" s="5"/>
      <c r="N502" s="5"/>
    </row>
    <row r="503">
      <c r="L503" s="5"/>
      <c r="M503" s="5"/>
      <c r="N503" s="5"/>
    </row>
    <row r="504">
      <c r="L504" s="5"/>
      <c r="M504" s="5"/>
      <c r="N504" s="5"/>
    </row>
    <row r="505">
      <c r="L505" s="5"/>
      <c r="M505" s="5"/>
      <c r="N505" s="5"/>
    </row>
    <row r="506">
      <c r="L506" s="5"/>
      <c r="M506" s="5"/>
      <c r="N506" s="5"/>
    </row>
    <row r="507">
      <c r="L507" s="5"/>
      <c r="M507" s="5"/>
      <c r="N507" s="5"/>
    </row>
    <row r="508">
      <c r="L508" s="5"/>
      <c r="M508" s="5"/>
      <c r="N508" s="5"/>
    </row>
    <row r="509">
      <c r="L509" s="5"/>
      <c r="M509" s="5"/>
      <c r="N509" s="5"/>
    </row>
    <row r="510">
      <c r="L510" s="5"/>
      <c r="M510" s="5"/>
      <c r="N510" s="5"/>
    </row>
    <row r="511">
      <c r="L511" s="5"/>
      <c r="M511" s="5"/>
      <c r="N511" s="5"/>
    </row>
    <row r="512">
      <c r="L512" s="5"/>
      <c r="M512" s="5"/>
      <c r="N512" s="5"/>
    </row>
    <row r="513">
      <c r="L513" s="5"/>
      <c r="M513" s="5"/>
      <c r="N513" s="5"/>
    </row>
    <row r="514">
      <c r="L514" s="5"/>
      <c r="M514" s="5"/>
      <c r="N514" s="5"/>
    </row>
    <row r="515">
      <c r="L515" s="5"/>
      <c r="M515" s="5"/>
      <c r="N515" s="5"/>
    </row>
    <row r="516">
      <c r="L516" s="5"/>
      <c r="M516" s="5"/>
      <c r="N516" s="5"/>
    </row>
    <row r="517">
      <c r="L517" s="5"/>
      <c r="M517" s="5"/>
      <c r="N517" s="5"/>
    </row>
    <row r="518">
      <c r="L518" s="5"/>
      <c r="M518" s="5"/>
      <c r="N518" s="5"/>
    </row>
    <row r="519">
      <c r="L519" s="5"/>
      <c r="M519" s="5"/>
      <c r="N519" s="5"/>
    </row>
    <row r="520">
      <c r="L520" s="5"/>
      <c r="M520" s="5"/>
      <c r="N520" s="5"/>
    </row>
    <row r="521">
      <c r="L521" s="5"/>
      <c r="M521" s="5"/>
      <c r="N521" s="5"/>
    </row>
    <row r="522">
      <c r="L522" s="5"/>
      <c r="M522" s="5"/>
      <c r="N522" s="5"/>
    </row>
    <row r="523">
      <c r="L523" s="5"/>
      <c r="M523" s="5"/>
      <c r="N523" s="5"/>
    </row>
    <row r="524">
      <c r="L524" s="5"/>
      <c r="M524" s="5"/>
      <c r="N524" s="5"/>
    </row>
    <row r="525">
      <c r="L525" s="5"/>
      <c r="M525" s="5"/>
      <c r="N525" s="5"/>
    </row>
    <row r="526">
      <c r="L526" s="5"/>
      <c r="M526" s="5"/>
      <c r="N526" s="5"/>
    </row>
    <row r="527">
      <c r="L527" s="5"/>
      <c r="M527" s="5"/>
      <c r="N527" s="5"/>
    </row>
    <row r="528">
      <c r="L528" s="5"/>
      <c r="M528" s="5"/>
      <c r="N528" s="5"/>
    </row>
    <row r="529">
      <c r="L529" s="5"/>
      <c r="M529" s="5"/>
      <c r="N529" s="5"/>
    </row>
    <row r="530">
      <c r="L530" s="5"/>
      <c r="M530" s="5"/>
      <c r="N530" s="5"/>
    </row>
    <row r="531">
      <c r="L531" s="5"/>
      <c r="M531" s="5"/>
      <c r="N531" s="5"/>
    </row>
    <row r="532">
      <c r="L532" s="5"/>
      <c r="M532" s="5"/>
      <c r="N532" s="5"/>
    </row>
    <row r="533">
      <c r="L533" s="5"/>
      <c r="M533" s="5"/>
      <c r="N533" s="5"/>
    </row>
    <row r="534">
      <c r="L534" s="5"/>
      <c r="M534" s="5"/>
      <c r="N534" s="5"/>
    </row>
    <row r="535">
      <c r="L535" s="5"/>
      <c r="M535" s="5"/>
      <c r="N535" s="5"/>
    </row>
    <row r="536">
      <c r="L536" s="5"/>
      <c r="M536" s="5"/>
      <c r="N536" s="5"/>
    </row>
    <row r="537">
      <c r="L537" s="5"/>
      <c r="M537" s="5"/>
      <c r="N537" s="5"/>
    </row>
    <row r="538">
      <c r="L538" s="5"/>
      <c r="M538" s="5"/>
      <c r="N538" s="5"/>
    </row>
    <row r="539">
      <c r="L539" s="5"/>
      <c r="M539" s="5"/>
      <c r="N539" s="5"/>
    </row>
    <row r="540">
      <c r="L540" s="5"/>
      <c r="M540" s="5"/>
      <c r="N540" s="5"/>
    </row>
    <row r="541">
      <c r="L541" s="5"/>
      <c r="M541" s="5"/>
      <c r="N541" s="5"/>
    </row>
    <row r="542">
      <c r="L542" s="5"/>
      <c r="M542" s="5"/>
      <c r="N542" s="5"/>
    </row>
    <row r="543">
      <c r="L543" s="5"/>
      <c r="M543" s="5"/>
      <c r="N543" s="5"/>
    </row>
    <row r="544">
      <c r="L544" s="5"/>
      <c r="M544" s="5"/>
      <c r="N544" s="5"/>
    </row>
    <row r="545">
      <c r="L545" s="5"/>
      <c r="M545" s="5"/>
      <c r="N545" s="5"/>
    </row>
    <row r="546">
      <c r="L546" s="5"/>
      <c r="M546" s="5"/>
      <c r="N546" s="5"/>
    </row>
    <row r="547">
      <c r="L547" s="5"/>
      <c r="M547" s="5"/>
      <c r="N547" s="5"/>
    </row>
    <row r="548">
      <c r="L548" s="5"/>
      <c r="M548" s="5"/>
      <c r="N548" s="5"/>
    </row>
    <row r="549">
      <c r="L549" s="5"/>
      <c r="M549" s="5"/>
      <c r="N549" s="5"/>
    </row>
    <row r="550">
      <c r="L550" s="5"/>
      <c r="M550" s="5"/>
      <c r="N550" s="5"/>
    </row>
    <row r="551">
      <c r="L551" s="5"/>
      <c r="M551" s="5"/>
      <c r="N551" s="5"/>
    </row>
    <row r="552">
      <c r="L552" s="5"/>
      <c r="M552" s="5"/>
      <c r="N552" s="5"/>
    </row>
    <row r="553">
      <c r="L553" s="5"/>
      <c r="M553" s="5"/>
      <c r="N553" s="5"/>
    </row>
    <row r="554">
      <c r="L554" s="5"/>
      <c r="M554" s="5"/>
      <c r="N554" s="5"/>
    </row>
    <row r="555">
      <c r="L555" s="5"/>
      <c r="M555" s="5"/>
      <c r="N555" s="5"/>
    </row>
    <row r="556">
      <c r="L556" s="5"/>
      <c r="M556" s="5"/>
      <c r="N556" s="5"/>
    </row>
    <row r="557">
      <c r="L557" s="5"/>
      <c r="M557" s="5"/>
      <c r="N557" s="5"/>
    </row>
    <row r="558">
      <c r="L558" s="5"/>
      <c r="M558" s="5"/>
      <c r="N558" s="5"/>
    </row>
    <row r="559">
      <c r="L559" s="5"/>
      <c r="M559" s="5"/>
      <c r="N559" s="5"/>
    </row>
    <row r="560">
      <c r="L560" s="5"/>
      <c r="M560" s="5"/>
      <c r="N560" s="5"/>
    </row>
    <row r="561">
      <c r="L561" s="5"/>
      <c r="M561" s="5"/>
      <c r="N561" s="5"/>
    </row>
    <row r="562">
      <c r="L562" s="5"/>
      <c r="M562" s="5"/>
      <c r="N562" s="5"/>
    </row>
    <row r="563">
      <c r="L563" s="5"/>
      <c r="M563" s="5"/>
      <c r="N563" s="5"/>
    </row>
    <row r="564">
      <c r="L564" s="5"/>
      <c r="M564" s="5"/>
      <c r="N564" s="5"/>
    </row>
    <row r="565">
      <c r="L565" s="5"/>
      <c r="M565" s="5"/>
      <c r="N565" s="5"/>
    </row>
    <row r="566">
      <c r="L566" s="5"/>
      <c r="M566" s="5"/>
      <c r="N566" s="5"/>
    </row>
    <row r="567">
      <c r="L567" s="5"/>
      <c r="M567" s="5"/>
      <c r="N567" s="5"/>
    </row>
    <row r="568">
      <c r="L568" s="5"/>
      <c r="M568" s="5"/>
      <c r="N568" s="5"/>
    </row>
    <row r="569">
      <c r="L569" s="5"/>
      <c r="M569" s="5"/>
      <c r="N569" s="5"/>
    </row>
    <row r="570">
      <c r="L570" s="5"/>
      <c r="M570" s="5"/>
      <c r="N570" s="5"/>
    </row>
    <row r="571">
      <c r="L571" s="5"/>
      <c r="M571" s="5"/>
      <c r="N571" s="5"/>
    </row>
    <row r="572">
      <c r="L572" s="5"/>
      <c r="M572" s="5"/>
      <c r="N572" s="5"/>
    </row>
    <row r="573">
      <c r="L573" s="5"/>
      <c r="M573" s="5"/>
      <c r="N573" s="5"/>
    </row>
    <row r="574">
      <c r="L574" s="5"/>
      <c r="M574" s="5"/>
      <c r="N574" s="5"/>
    </row>
    <row r="575">
      <c r="L575" s="5"/>
      <c r="M575" s="5"/>
      <c r="N575" s="5"/>
    </row>
    <row r="576">
      <c r="L576" s="5"/>
      <c r="M576" s="5"/>
      <c r="N576" s="5"/>
    </row>
    <row r="577">
      <c r="L577" s="5"/>
      <c r="M577" s="5"/>
      <c r="N577" s="5"/>
    </row>
    <row r="578">
      <c r="L578" s="5"/>
      <c r="M578" s="5"/>
      <c r="N578" s="5"/>
    </row>
    <row r="579">
      <c r="L579" s="5"/>
      <c r="M579" s="5"/>
      <c r="N579" s="5"/>
    </row>
    <row r="580">
      <c r="L580" s="5"/>
      <c r="M580" s="5"/>
      <c r="N580" s="5"/>
    </row>
    <row r="581">
      <c r="L581" s="5"/>
      <c r="M581" s="5"/>
      <c r="N581" s="5"/>
    </row>
    <row r="582">
      <c r="L582" s="5"/>
      <c r="M582" s="5"/>
      <c r="N582" s="5"/>
    </row>
    <row r="583">
      <c r="L583" s="5"/>
      <c r="M583" s="5"/>
      <c r="N583" s="5"/>
    </row>
    <row r="584">
      <c r="L584" s="5"/>
      <c r="M584" s="5"/>
      <c r="N584" s="5"/>
    </row>
    <row r="585">
      <c r="L585" s="5"/>
      <c r="M585" s="5"/>
      <c r="N585" s="5"/>
    </row>
    <row r="586">
      <c r="L586" s="5"/>
      <c r="M586" s="5"/>
      <c r="N586" s="5"/>
    </row>
    <row r="587">
      <c r="L587" s="5"/>
      <c r="M587" s="5"/>
      <c r="N587" s="5"/>
    </row>
    <row r="588">
      <c r="L588" s="5"/>
      <c r="M588" s="5"/>
      <c r="N588" s="5"/>
    </row>
    <row r="589">
      <c r="L589" s="5"/>
      <c r="M589" s="5"/>
      <c r="N589" s="5"/>
    </row>
    <row r="590">
      <c r="L590" s="5"/>
      <c r="M590" s="5"/>
      <c r="N590" s="5"/>
    </row>
    <row r="591">
      <c r="L591" s="5"/>
      <c r="M591" s="5"/>
      <c r="N591" s="5"/>
    </row>
    <row r="592">
      <c r="L592" s="5"/>
      <c r="M592" s="5"/>
      <c r="N592" s="5"/>
    </row>
    <row r="593">
      <c r="L593" s="5"/>
      <c r="M593" s="5"/>
      <c r="N593" s="5"/>
    </row>
    <row r="594">
      <c r="L594" s="5"/>
      <c r="M594" s="5"/>
      <c r="N594" s="5"/>
    </row>
    <row r="595">
      <c r="L595" s="5"/>
      <c r="M595" s="5"/>
      <c r="N595" s="5"/>
    </row>
    <row r="596">
      <c r="L596" s="5"/>
      <c r="M596" s="5"/>
      <c r="N596" s="5"/>
    </row>
    <row r="597">
      <c r="L597" s="5"/>
      <c r="M597" s="5"/>
      <c r="N597" s="5"/>
    </row>
    <row r="598">
      <c r="L598" s="5"/>
      <c r="M598" s="5"/>
      <c r="N598" s="5"/>
    </row>
    <row r="599">
      <c r="L599" s="5"/>
      <c r="M599" s="5"/>
      <c r="N599" s="5"/>
    </row>
    <row r="600">
      <c r="L600" s="5"/>
      <c r="M600" s="5"/>
      <c r="N600" s="5"/>
    </row>
    <row r="601">
      <c r="L601" s="5"/>
      <c r="M601" s="5"/>
      <c r="N601" s="5"/>
    </row>
    <row r="602">
      <c r="L602" s="5"/>
      <c r="M602" s="5"/>
      <c r="N602" s="5"/>
    </row>
    <row r="603">
      <c r="L603" s="5"/>
      <c r="M603" s="5"/>
      <c r="N603" s="5"/>
    </row>
    <row r="604">
      <c r="L604" s="5"/>
      <c r="M604" s="5"/>
      <c r="N604" s="5"/>
    </row>
    <row r="605">
      <c r="L605" s="5"/>
      <c r="M605" s="5"/>
      <c r="N605" s="5"/>
    </row>
    <row r="606">
      <c r="L606" s="5"/>
      <c r="M606" s="5"/>
      <c r="N606" s="5"/>
    </row>
    <row r="607">
      <c r="L607" s="5"/>
      <c r="M607" s="5"/>
      <c r="N607" s="5"/>
    </row>
    <row r="608">
      <c r="L608" s="5"/>
      <c r="M608" s="5"/>
      <c r="N608" s="5"/>
    </row>
    <row r="609">
      <c r="L609" s="5"/>
      <c r="M609" s="5"/>
      <c r="N609" s="5"/>
    </row>
    <row r="610">
      <c r="L610" s="5"/>
      <c r="M610" s="5"/>
      <c r="N610" s="5"/>
    </row>
    <row r="611">
      <c r="L611" s="5"/>
      <c r="M611" s="5"/>
      <c r="N611" s="5"/>
    </row>
    <row r="612">
      <c r="L612" s="5"/>
      <c r="M612" s="5"/>
      <c r="N612" s="5"/>
    </row>
    <row r="613">
      <c r="L613" s="5"/>
      <c r="M613" s="5"/>
      <c r="N613" s="5"/>
    </row>
    <row r="614">
      <c r="L614" s="5"/>
      <c r="M614" s="5"/>
      <c r="N614" s="5"/>
    </row>
    <row r="615">
      <c r="L615" s="5"/>
      <c r="M615" s="5"/>
      <c r="N615" s="5"/>
    </row>
    <row r="616">
      <c r="L616" s="5"/>
      <c r="M616" s="5"/>
      <c r="N616" s="5"/>
    </row>
    <row r="617">
      <c r="L617" s="5"/>
      <c r="M617" s="5"/>
      <c r="N617" s="5"/>
    </row>
    <row r="618">
      <c r="L618" s="5"/>
      <c r="M618" s="5"/>
      <c r="N618" s="5"/>
    </row>
    <row r="619">
      <c r="L619" s="5"/>
      <c r="M619" s="5"/>
      <c r="N619" s="5"/>
    </row>
    <row r="620">
      <c r="L620" s="5"/>
      <c r="M620" s="5"/>
      <c r="N620" s="5"/>
    </row>
    <row r="621">
      <c r="L621" s="5"/>
      <c r="M621" s="5"/>
      <c r="N621" s="5"/>
    </row>
    <row r="622">
      <c r="L622" s="5"/>
      <c r="M622" s="5"/>
      <c r="N622" s="5"/>
    </row>
    <row r="623">
      <c r="L623" s="5"/>
      <c r="M623" s="5"/>
      <c r="N623" s="5"/>
    </row>
    <row r="624">
      <c r="L624" s="5"/>
      <c r="M624" s="5"/>
      <c r="N624" s="5"/>
    </row>
    <row r="625">
      <c r="L625" s="5"/>
      <c r="M625" s="5"/>
      <c r="N625" s="5"/>
    </row>
    <row r="626">
      <c r="L626" s="5"/>
      <c r="M626" s="5"/>
      <c r="N626" s="5"/>
    </row>
    <row r="627">
      <c r="L627" s="5"/>
      <c r="M627" s="5"/>
      <c r="N627" s="5"/>
    </row>
    <row r="628">
      <c r="L628" s="5"/>
      <c r="M628" s="5"/>
      <c r="N628" s="5"/>
    </row>
    <row r="629">
      <c r="L629" s="5"/>
      <c r="M629" s="5"/>
      <c r="N629" s="5"/>
    </row>
    <row r="630">
      <c r="L630" s="5"/>
      <c r="M630" s="5"/>
      <c r="N630" s="5"/>
    </row>
    <row r="631">
      <c r="L631" s="5"/>
      <c r="M631" s="5"/>
      <c r="N631" s="5"/>
    </row>
    <row r="632">
      <c r="L632" s="5"/>
      <c r="M632" s="5"/>
      <c r="N632" s="5"/>
    </row>
    <row r="633">
      <c r="L633" s="5"/>
      <c r="M633" s="5"/>
      <c r="N633" s="5"/>
    </row>
    <row r="634">
      <c r="L634" s="5"/>
      <c r="M634" s="5"/>
      <c r="N634" s="5"/>
    </row>
    <row r="635">
      <c r="L635" s="5"/>
      <c r="M635" s="5"/>
      <c r="N635" s="5"/>
    </row>
    <row r="636">
      <c r="L636" s="5"/>
      <c r="M636" s="5"/>
      <c r="N636" s="5"/>
    </row>
    <row r="637">
      <c r="L637" s="5"/>
      <c r="M637" s="5"/>
      <c r="N637" s="5"/>
    </row>
    <row r="638">
      <c r="L638" s="5"/>
      <c r="M638" s="5"/>
      <c r="N638" s="5"/>
    </row>
    <row r="639">
      <c r="L639" s="5"/>
      <c r="M639" s="5"/>
      <c r="N639" s="5"/>
    </row>
    <row r="640">
      <c r="L640" s="5"/>
      <c r="M640" s="5"/>
      <c r="N640" s="5"/>
    </row>
    <row r="641">
      <c r="L641" s="5"/>
      <c r="M641" s="5"/>
      <c r="N641" s="5"/>
    </row>
    <row r="642">
      <c r="L642" s="5"/>
      <c r="M642" s="5"/>
      <c r="N642" s="5"/>
    </row>
    <row r="643">
      <c r="L643" s="5"/>
      <c r="M643" s="5"/>
      <c r="N643" s="5"/>
    </row>
    <row r="644">
      <c r="L644" s="5"/>
      <c r="M644" s="5"/>
      <c r="N644" s="5"/>
    </row>
    <row r="645">
      <c r="L645" s="5"/>
      <c r="M645" s="5"/>
      <c r="N645" s="5"/>
    </row>
    <row r="646">
      <c r="L646" s="5"/>
      <c r="M646" s="5"/>
      <c r="N646" s="5"/>
    </row>
    <row r="647">
      <c r="L647" s="5"/>
      <c r="M647" s="5"/>
      <c r="N647" s="5"/>
    </row>
    <row r="648">
      <c r="L648" s="5"/>
      <c r="M648" s="5"/>
      <c r="N648" s="5"/>
    </row>
    <row r="649">
      <c r="L649" s="5"/>
      <c r="M649" s="5"/>
      <c r="N649" s="5"/>
    </row>
    <row r="650">
      <c r="L650" s="5"/>
      <c r="M650" s="5"/>
      <c r="N650" s="5"/>
    </row>
    <row r="651">
      <c r="L651" s="5"/>
      <c r="M651" s="5"/>
      <c r="N651" s="5"/>
    </row>
    <row r="652">
      <c r="L652" s="5"/>
      <c r="M652" s="5"/>
      <c r="N652" s="5"/>
    </row>
    <row r="653">
      <c r="L653" s="5"/>
      <c r="M653" s="5"/>
      <c r="N653" s="5"/>
    </row>
    <row r="654">
      <c r="L654" s="5"/>
      <c r="M654" s="5"/>
      <c r="N654" s="5"/>
    </row>
    <row r="655">
      <c r="L655" s="5"/>
      <c r="M655" s="5"/>
      <c r="N655" s="5"/>
    </row>
    <row r="656">
      <c r="L656" s="5"/>
      <c r="M656" s="5"/>
      <c r="N656" s="5"/>
    </row>
    <row r="657">
      <c r="L657" s="5"/>
      <c r="M657" s="5"/>
      <c r="N657" s="5"/>
    </row>
    <row r="658">
      <c r="L658" s="5"/>
      <c r="M658" s="5"/>
      <c r="N658" s="5"/>
    </row>
    <row r="659">
      <c r="L659" s="5"/>
      <c r="M659" s="5"/>
      <c r="N659" s="5"/>
    </row>
    <row r="660">
      <c r="L660" s="5"/>
      <c r="M660" s="5"/>
      <c r="N660" s="5"/>
    </row>
    <row r="661">
      <c r="L661" s="5"/>
      <c r="M661" s="5"/>
      <c r="N661" s="5"/>
    </row>
    <row r="662">
      <c r="L662" s="5"/>
      <c r="M662" s="5"/>
      <c r="N662" s="5"/>
    </row>
    <row r="663">
      <c r="L663" s="5"/>
      <c r="M663" s="5"/>
      <c r="N663" s="5"/>
    </row>
    <row r="664">
      <c r="L664" s="5"/>
      <c r="M664" s="5"/>
      <c r="N664" s="5"/>
    </row>
    <row r="665">
      <c r="L665" s="5"/>
      <c r="M665" s="5"/>
      <c r="N665" s="5"/>
    </row>
    <row r="666">
      <c r="L666" s="5"/>
      <c r="M666" s="5"/>
      <c r="N666" s="5"/>
    </row>
    <row r="667">
      <c r="L667" s="5"/>
      <c r="M667" s="5"/>
      <c r="N667" s="5"/>
    </row>
    <row r="668">
      <c r="L668" s="5"/>
      <c r="M668" s="5"/>
      <c r="N668" s="5"/>
    </row>
    <row r="669">
      <c r="L669" s="5"/>
      <c r="M669" s="5"/>
      <c r="N669" s="5"/>
    </row>
    <row r="670">
      <c r="L670" s="5"/>
      <c r="M670" s="5"/>
      <c r="N670" s="5"/>
    </row>
    <row r="671">
      <c r="L671" s="5"/>
      <c r="M671" s="5"/>
      <c r="N671" s="5"/>
    </row>
    <row r="672">
      <c r="L672" s="5"/>
      <c r="M672" s="5"/>
      <c r="N672" s="5"/>
    </row>
    <row r="673">
      <c r="L673" s="5"/>
      <c r="M673" s="5"/>
      <c r="N673" s="5"/>
    </row>
    <row r="674">
      <c r="L674" s="5"/>
      <c r="M674" s="5"/>
      <c r="N674" s="5"/>
    </row>
    <row r="675">
      <c r="L675" s="5"/>
      <c r="M675" s="5"/>
      <c r="N675" s="5"/>
    </row>
    <row r="676">
      <c r="L676" s="5"/>
      <c r="M676" s="5"/>
      <c r="N676" s="5"/>
    </row>
    <row r="677">
      <c r="L677" s="5"/>
      <c r="M677" s="5"/>
      <c r="N677" s="5"/>
    </row>
    <row r="678">
      <c r="L678" s="5"/>
      <c r="M678" s="5"/>
      <c r="N678" s="5"/>
    </row>
    <row r="679">
      <c r="L679" s="5"/>
      <c r="M679" s="5"/>
      <c r="N679" s="5"/>
    </row>
    <row r="680">
      <c r="L680" s="5"/>
      <c r="M680" s="5"/>
      <c r="N680" s="5"/>
    </row>
    <row r="681">
      <c r="L681" s="5"/>
      <c r="M681" s="5"/>
      <c r="N681" s="5"/>
    </row>
    <row r="682">
      <c r="L682" s="5"/>
      <c r="M682" s="5"/>
      <c r="N682" s="5"/>
    </row>
    <row r="683">
      <c r="L683" s="5"/>
      <c r="M683" s="5"/>
      <c r="N683" s="5"/>
    </row>
    <row r="684">
      <c r="L684" s="5"/>
      <c r="M684" s="5"/>
      <c r="N684" s="5"/>
    </row>
    <row r="685">
      <c r="L685" s="5"/>
      <c r="M685" s="5"/>
      <c r="N685" s="5"/>
    </row>
    <row r="686">
      <c r="L686" s="5"/>
      <c r="M686" s="5"/>
      <c r="N686" s="5"/>
    </row>
    <row r="687">
      <c r="L687" s="5"/>
      <c r="M687" s="5"/>
      <c r="N687" s="5"/>
    </row>
    <row r="688">
      <c r="L688" s="5"/>
      <c r="M688" s="5"/>
      <c r="N688" s="5"/>
    </row>
    <row r="689">
      <c r="L689" s="5"/>
      <c r="M689" s="5"/>
      <c r="N689" s="5"/>
    </row>
    <row r="690">
      <c r="L690" s="5"/>
      <c r="M690" s="5"/>
      <c r="N690" s="5"/>
    </row>
    <row r="691">
      <c r="L691" s="5"/>
      <c r="M691" s="5"/>
      <c r="N691" s="5"/>
    </row>
    <row r="692">
      <c r="L692" s="5"/>
      <c r="M692" s="5"/>
      <c r="N692" s="5"/>
    </row>
    <row r="693">
      <c r="L693" s="5"/>
      <c r="M693" s="5"/>
      <c r="N693" s="5"/>
    </row>
    <row r="694">
      <c r="L694" s="5"/>
      <c r="M694" s="5"/>
      <c r="N694" s="5"/>
    </row>
    <row r="695">
      <c r="L695" s="5"/>
      <c r="M695" s="5"/>
      <c r="N695" s="5"/>
    </row>
    <row r="696">
      <c r="L696" s="5"/>
      <c r="M696" s="5"/>
      <c r="N696" s="5"/>
    </row>
    <row r="697">
      <c r="L697" s="5"/>
      <c r="M697" s="5"/>
      <c r="N697" s="5"/>
    </row>
    <row r="698">
      <c r="L698" s="5"/>
      <c r="M698" s="5"/>
      <c r="N698" s="5"/>
    </row>
    <row r="699">
      <c r="L699" s="5"/>
      <c r="M699" s="5"/>
      <c r="N699" s="5"/>
    </row>
    <row r="700">
      <c r="L700" s="5"/>
      <c r="M700" s="5"/>
      <c r="N700" s="5"/>
    </row>
    <row r="701">
      <c r="L701" s="5"/>
      <c r="M701" s="5"/>
      <c r="N701" s="5"/>
    </row>
    <row r="702">
      <c r="L702" s="5"/>
      <c r="M702" s="5"/>
      <c r="N702" s="5"/>
    </row>
    <row r="703">
      <c r="L703" s="5"/>
      <c r="M703" s="5"/>
      <c r="N703" s="5"/>
    </row>
    <row r="704">
      <c r="L704" s="5"/>
      <c r="M704" s="5"/>
      <c r="N704" s="5"/>
    </row>
    <row r="705">
      <c r="L705" s="5"/>
      <c r="M705" s="5"/>
      <c r="N705" s="5"/>
    </row>
    <row r="706">
      <c r="L706" s="5"/>
      <c r="M706" s="5"/>
      <c r="N706" s="5"/>
    </row>
    <row r="707">
      <c r="L707" s="5"/>
      <c r="M707" s="5"/>
      <c r="N707" s="5"/>
    </row>
    <row r="708">
      <c r="L708" s="5"/>
      <c r="M708" s="5"/>
      <c r="N708" s="5"/>
    </row>
    <row r="709">
      <c r="L709" s="5"/>
      <c r="M709" s="5"/>
      <c r="N709" s="5"/>
    </row>
    <row r="710">
      <c r="L710" s="5"/>
      <c r="M710" s="5"/>
      <c r="N710" s="5"/>
    </row>
    <row r="711">
      <c r="L711" s="5"/>
      <c r="M711" s="5"/>
      <c r="N711" s="5"/>
    </row>
    <row r="712">
      <c r="L712" s="5"/>
      <c r="M712" s="5"/>
      <c r="N712" s="5"/>
    </row>
    <row r="713">
      <c r="L713" s="5"/>
      <c r="M713" s="5"/>
      <c r="N713" s="5"/>
    </row>
    <row r="714">
      <c r="L714" s="5"/>
      <c r="M714" s="5"/>
      <c r="N714" s="5"/>
    </row>
    <row r="715">
      <c r="L715" s="5"/>
      <c r="M715" s="5"/>
      <c r="N715" s="5"/>
    </row>
    <row r="716">
      <c r="L716" s="5"/>
      <c r="M716" s="5"/>
      <c r="N716" s="5"/>
    </row>
    <row r="717">
      <c r="L717" s="5"/>
      <c r="M717" s="5"/>
      <c r="N717" s="5"/>
    </row>
    <row r="718">
      <c r="L718" s="5"/>
      <c r="M718" s="5"/>
      <c r="N718" s="5"/>
    </row>
    <row r="719">
      <c r="L719" s="5"/>
      <c r="M719" s="5"/>
      <c r="N719" s="5"/>
    </row>
    <row r="720">
      <c r="L720" s="5"/>
      <c r="M720" s="5"/>
      <c r="N720" s="5"/>
    </row>
    <row r="721">
      <c r="L721" s="5"/>
      <c r="M721" s="5"/>
      <c r="N721" s="5"/>
    </row>
    <row r="722">
      <c r="L722" s="5"/>
      <c r="M722" s="5"/>
      <c r="N722" s="5"/>
    </row>
    <row r="723">
      <c r="L723" s="5"/>
      <c r="M723" s="5"/>
      <c r="N723" s="5"/>
    </row>
    <row r="724">
      <c r="L724" s="5"/>
      <c r="M724" s="5"/>
      <c r="N724" s="5"/>
    </row>
    <row r="725">
      <c r="L725" s="5"/>
      <c r="M725" s="5"/>
      <c r="N725" s="5"/>
    </row>
    <row r="726">
      <c r="L726" s="5"/>
      <c r="M726" s="5"/>
      <c r="N726" s="5"/>
    </row>
    <row r="727">
      <c r="L727" s="5"/>
      <c r="M727" s="5"/>
      <c r="N727" s="5"/>
    </row>
    <row r="728">
      <c r="L728" s="5"/>
      <c r="M728" s="5"/>
      <c r="N728" s="5"/>
    </row>
    <row r="729">
      <c r="L729" s="5"/>
      <c r="M729" s="5"/>
      <c r="N729" s="5"/>
    </row>
    <row r="730">
      <c r="L730" s="5"/>
      <c r="M730" s="5"/>
      <c r="N730" s="5"/>
    </row>
    <row r="731">
      <c r="L731" s="5"/>
      <c r="M731" s="5"/>
      <c r="N731" s="5"/>
    </row>
    <row r="732">
      <c r="L732" s="5"/>
      <c r="M732" s="5"/>
      <c r="N732" s="5"/>
    </row>
    <row r="733">
      <c r="L733" s="5"/>
      <c r="M733" s="5"/>
      <c r="N733" s="5"/>
    </row>
    <row r="734">
      <c r="L734" s="5"/>
      <c r="M734" s="5"/>
      <c r="N734" s="5"/>
    </row>
    <row r="735">
      <c r="L735" s="5"/>
      <c r="M735" s="5"/>
      <c r="N735" s="5"/>
    </row>
    <row r="736">
      <c r="L736" s="5"/>
      <c r="M736" s="5"/>
      <c r="N736" s="5"/>
    </row>
    <row r="737">
      <c r="L737" s="5"/>
      <c r="M737" s="5"/>
      <c r="N737" s="5"/>
    </row>
    <row r="738">
      <c r="L738" s="5"/>
      <c r="M738" s="5"/>
      <c r="N738" s="5"/>
    </row>
    <row r="739">
      <c r="L739" s="5"/>
      <c r="M739" s="5"/>
      <c r="N739" s="5"/>
    </row>
    <row r="740">
      <c r="L740" s="5"/>
      <c r="M740" s="5"/>
      <c r="N740" s="5"/>
    </row>
    <row r="741">
      <c r="L741" s="5"/>
      <c r="M741" s="5"/>
      <c r="N741" s="5"/>
    </row>
    <row r="742">
      <c r="L742" s="5"/>
      <c r="M742" s="5"/>
      <c r="N742" s="5"/>
    </row>
    <row r="743">
      <c r="L743" s="5"/>
      <c r="M743" s="5"/>
      <c r="N743" s="5"/>
    </row>
    <row r="744">
      <c r="L744" s="5"/>
      <c r="M744" s="5"/>
      <c r="N744" s="5"/>
    </row>
    <row r="745">
      <c r="L745" s="5"/>
      <c r="M745" s="5"/>
      <c r="N745" s="5"/>
    </row>
    <row r="746">
      <c r="L746" s="5"/>
      <c r="M746" s="5"/>
      <c r="N746" s="5"/>
    </row>
    <row r="747">
      <c r="L747" s="5"/>
      <c r="M747" s="5"/>
      <c r="N747" s="5"/>
    </row>
    <row r="748">
      <c r="L748" s="5"/>
      <c r="M748" s="5"/>
      <c r="N748" s="5"/>
    </row>
    <row r="749">
      <c r="L749" s="5"/>
      <c r="M749" s="5"/>
      <c r="N749" s="5"/>
    </row>
    <row r="750">
      <c r="L750" s="5"/>
      <c r="M750" s="5"/>
      <c r="N750" s="5"/>
    </row>
    <row r="751">
      <c r="L751" s="5"/>
      <c r="M751" s="5"/>
      <c r="N751" s="5"/>
    </row>
    <row r="752">
      <c r="L752" s="5"/>
      <c r="M752" s="5"/>
      <c r="N752" s="5"/>
    </row>
    <row r="753">
      <c r="L753" s="5"/>
      <c r="M753" s="5"/>
      <c r="N753" s="5"/>
    </row>
    <row r="754">
      <c r="L754" s="5"/>
      <c r="M754" s="5"/>
      <c r="N754" s="5"/>
    </row>
    <row r="755">
      <c r="L755" s="5"/>
      <c r="M755" s="5"/>
      <c r="N755" s="5"/>
    </row>
    <row r="756">
      <c r="L756" s="5"/>
      <c r="M756" s="5"/>
      <c r="N756" s="5"/>
    </row>
    <row r="757">
      <c r="L757" s="5"/>
      <c r="M757" s="5"/>
      <c r="N757" s="5"/>
    </row>
    <row r="758">
      <c r="L758" s="5"/>
      <c r="M758" s="5"/>
      <c r="N758" s="5"/>
    </row>
    <row r="759">
      <c r="L759" s="5"/>
      <c r="M759" s="5"/>
      <c r="N759" s="5"/>
    </row>
    <row r="760">
      <c r="L760" s="5"/>
      <c r="M760" s="5"/>
      <c r="N760" s="5"/>
    </row>
    <row r="761">
      <c r="L761" s="5"/>
      <c r="M761" s="5"/>
      <c r="N761" s="5"/>
    </row>
    <row r="762">
      <c r="L762" s="5"/>
      <c r="M762" s="5"/>
      <c r="N762" s="5"/>
    </row>
    <row r="763">
      <c r="L763" s="5"/>
      <c r="M763" s="5"/>
      <c r="N763" s="5"/>
    </row>
    <row r="764">
      <c r="L764" s="5"/>
      <c r="M764" s="5"/>
      <c r="N764" s="5"/>
    </row>
    <row r="765">
      <c r="L765" s="5"/>
      <c r="M765" s="5"/>
      <c r="N765" s="5"/>
    </row>
    <row r="766">
      <c r="L766" s="5"/>
      <c r="M766" s="5"/>
      <c r="N766" s="5"/>
    </row>
    <row r="767">
      <c r="L767" s="5"/>
      <c r="M767" s="5"/>
      <c r="N767" s="5"/>
    </row>
    <row r="768">
      <c r="L768" s="5"/>
      <c r="M768" s="5"/>
      <c r="N768" s="5"/>
    </row>
    <row r="769">
      <c r="L769" s="5"/>
      <c r="M769" s="5"/>
      <c r="N769" s="5"/>
    </row>
    <row r="770">
      <c r="L770" s="5"/>
      <c r="M770" s="5"/>
      <c r="N770" s="5"/>
    </row>
    <row r="771">
      <c r="L771" s="5"/>
      <c r="M771" s="5"/>
      <c r="N771" s="5"/>
    </row>
    <row r="772">
      <c r="L772" s="5"/>
      <c r="M772" s="5"/>
      <c r="N772" s="5"/>
    </row>
    <row r="773">
      <c r="L773" s="5"/>
      <c r="M773" s="5"/>
      <c r="N773" s="5"/>
    </row>
    <row r="774">
      <c r="L774" s="5"/>
      <c r="M774" s="5"/>
      <c r="N774" s="5"/>
    </row>
    <row r="775">
      <c r="L775" s="5"/>
      <c r="M775" s="5"/>
      <c r="N775" s="5"/>
    </row>
    <row r="776">
      <c r="L776" s="5"/>
      <c r="M776" s="5"/>
      <c r="N776" s="5"/>
    </row>
    <row r="777">
      <c r="L777" s="5"/>
      <c r="M777" s="5"/>
      <c r="N777" s="5"/>
    </row>
    <row r="778">
      <c r="L778" s="5"/>
      <c r="M778" s="5"/>
      <c r="N778" s="5"/>
    </row>
    <row r="779">
      <c r="L779" s="5"/>
      <c r="M779" s="5"/>
      <c r="N779" s="5"/>
    </row>
    <row r="780">
      <c r="L780" s="5"/>
      <c r="M780" s="5"/>
      <c r="N780" s="5"/>
    </row>
    <row r="781">
      <c r="L781" s="5"/>
      <c r="M781" s="5"/>
      <c r="N781" s="5"/>
    </row>
    <row r="782">
      <c r="L782" s="5"/>
      <c r="M782" s="5"/>
      <c r="N782" s="5"/>
    </row>
    <row r="783">
      <c r="L783" s="5"/>
      <c r="M783" s="5"/>
      <c r="N783" s="5"/>
    </row>
    <row r="784">
      <c r="L784" s="5"/>
      <c r="M784" s="5"/>
      <c r="N784" s="5"/>
    </row>
    <row r="785">
      <c r="L785" s="5"/>
      <c r="M785" s="5"/>
      <c r="N785" s="5"/>
    </row>
    <row r="786">
      <c r="L786" s="5"/>
      <c r="M786" s="5"/>
      <c r="N786" s="5"/>
    </row>
    <row r="787">
      <c r="L787" s="5"/>
      <c r="M787" s="5"/>
      <c r="N787" s="5"/>
    </row>
    <row r="788">
      <c r="L788" s="5"/>
      <c r="M788" s="5"/>
      <c r="N788" s="5"/>
    </row>
    <row r="789">
      <c r="L789" s="5"/>
      <c r="M789" s="5"/>
      <c r="N789" s="5"/>
    </row>
    <row r="790">
      <c r="L790" s="5"/>
      <c r="M790" s="5"/>
      <c r="N790" s="5"/>
    </row>
    <row r="791">
      <c r="L791" s="5"/>
      <c r="M791" s="5"/>
      <c r="N791" s="5"/>
    </row>
    <row r="792">
      <c r="L792" s="5"/>
      <c r="M792" s="5"/>
      <c r="N792" s="5"/>
    </row>
    <row r="793">
      <c r="L793" s="5"/>
      <c r="M793" s="5"/>
      <c r="N793" s="5"/>
    </row>
    <row r="794">
      <c r="L794" s="5"/>
      <c r="M794" s="5"/>
      <c r="N794" s="5"/>
    </row>
    <row r="795">
      <c r="L795" s="5"/>
      <c r="M795" s="5"/>
      <c r="N795" s="5"/>
    </row>
    <row r="796">
      <c r="L796" s="5"/>
      <c r="M796" s="5"/>
      <c r="N796" s="5"/>
    </row>
    <row r="797">
      <c r="L797" s="5"/>
      <c r="M797" s="5"/>
      <c r="N797" s="5"/>
    </row>
    <row r="798">
      <c r="L798" s="5"/>
      <c r="M798" s="5"/>
      <c r="N798" s="5"/>
    </row>
    <row r="799">
      <c r="L799" s="5"/>
      <c r="M799" s="5"/>
      <c r="N799" s="5"/>
    </row>
    <row r="800">
      <c r="L800" s="5"/>
      <c r="M800" s="5"/>
      <c r="N800" s="5"/>
    </row>
    <row r="801">
      <c r="L801" s="5"/>
      <c r="M801" s="5"/>
      <c r="N801" s="5"/>
    </row>
    <row r="802">
      <c r="L802" s="5"/>
      <c r="M802" s="5"/>
      <c r="N802" s="5"/>
    </row>
    <row r="803">
      <c r="L803" s="5"/>
      <c r="M803" s="5"/>
      <c r="N803" s="5"/>
    </row>
    <row r="804">
      <c r="L804" s="5"/>
      <c r="M804" s="5"/>
      <c r="N804" s="5"/>
    </row>
    <row r="805">
      <c r="L805" s="5"/>
      <c r="M805" s="5"/>
      <c r="N805" s="5"/>
    </row>
    <row r="806">
      <c r="L806" s="5"/>
      <c r="M806" s="5"/>
      <c r="N806" s="5"/>
    </row>
    <row r="807">
      <c r="L807" s="5"/>
      <c r="M807" s="5"/>
      <c r="N807" s="5"/>
    </row>
    <row r="808">
      <c r="L808" s="5"/>
      <c r="M808" s="5"/>
      <c r="N808" s="5"/>
    </row>
    <row r="809">
      <c r="L809" s="5"/>
      <c r="M809" s="5"/>
      <c r="N809" s="5"/>
    </row>
    <row r="810">
      <c r="L810" s="5"/>
      <c r="M810" s="5"/>
      <c r="N810" s="5"/>
    </row>
    <row r="811">
      <c r="L811" s="5"/>
      <c r="M811" s="5"/>
      <c r="N811" s="5"/>
    </row>
    <row r="812">
      <c r="L812" s="5"/>
      <c r="M812" s="5"/>
      <c r="N812" s="5"/>
    </row>
    <row r="813">
      <c r="L813" s="5"/>
      <c r="M813" s="5"/>
      <c r="N813" s="5"/>
    </row>
    <row r="814">
      <c r="L814" s="5"/>
      <c r="M814" s="5"/>
      <c r="N814" s="5"/>
    </row>
    <row r="815">
      <c r="L815" s="5"/>
      <c r="M815" s="5"/>
      <c r="N815" s="5"/>
    </row>
    <row r="816">
      <c r="L816" s="5"/>
      <c r="M816" s="5"/>
      <c r="N816" s="5"/>
    </row>
    <row r="817">
      <c r="L817" s="5"/>
      <c r="M817" s="5"/>
      <c r="N817" s="5"/>
    </row>
    <row r="818">
      <c r="L818" s="5"/>
      <c r="M818" s="5"/>
      <c r="N818" s="5"/>
    </row>
    <row r="819">
      <c r="L819" s="5"/>
      <c r="M819" s="5"/>
      <c r="N819" s="5"/>
    </row>
    <row r="820">
      <c r="L820" s="5"/>
      <c r="M820" s="5"/>
      <c r="N820" s="5"/>
    </row>
    <row r="821">
      <c r="L821" s="5"/>
      <c r="M821" s="5"/>
      <c r="N821" s="5"/>
    </row>
    <row r="822">
      <c r="L822" s="5"/>
      <c r="M822" s="5"/>
      <c r="N822" s="5"/>
    </row>
    <row r="823">
      <c r="L823" s="5"/>
      <c r="M823" s="5"/>
      <c r="N823" s="5"/>
    </row>
    <row r="824">
      <c r="L824" s="5"/>
      <c r="M824" s="5"/>
      <c r="N824" s="5"/>
    </row>
    <row r="825">
      <c r="L825" s="5"/>
      <c r="M825" s="5"/>
      <c r="N825" s="5"/>
    </row>
    <row r="826">
      <c r="L826" s="5"/>
      <c r="M826" s="5"/>
      <c r="N826" s="5"/>
    </row>
    <row r="827">
      <c r="L827" s="5"/>
      <c r="M827" s="5"/>
      <c r="N827" s="5"/>
    </row>
    <row r="828">
      <c r="L828" s="5"/>
      <c r="M828" s="5"/>
      <c r="N828" s="5"/>
    </row>
    <row r="829">
      <c r="L829" s="5"/>
      <c r="M829" s="5"/>
      <c r="N829" s="5"/>
    </row>
    <row r="830">
      <c r="L830" s="5"/>
      <c r="M830" s="5"/>
      <c r="N830" s="5"/>
    </row>
    <row r="831">
      <c r="L831" s="5"/>
      <c r="M831" s="5"/>
      <c r="N831" s="5"/>
    </row>
    <row r="832">
      <c r="L832" s="5"/>
      <c r="M832" s="5"/>
      <c r="N832" s="5"/>
    </row>
    <row r="833">
      <c r="L833" s="5"/>
      <c r="M833" s="5"/>
      <c r="N833" s="5"/>
    </row>
    <row r="834">
      <c r="L834" s="5"/>
      <c r="M834" s="5"/>
      <c r="N834" s="5"/>
    </row>
    <row r="835">
      <c r="L835" s="5"/>
      <c r="M835" s="5"/>
      <c r="N835" s="5"/>
    </row>
    <row r="836">
      <c r="L836" s="5"/>
      <c r="M836" s="5"/>
      <c r="N836" s="5"/>
    </row>
    <row r="837">
      <c r="L837" s="5"/>
      <c r="M837" s="5"/>
      <c r="N837" s="5"/>
    </row>
    <row r="838">
      <c r="L838" s="5"/>
      <c r="M838" s="5"/>
      <c r="N838" s="5"/>
    </row>
    <row r="839">
      <c r="L839" s="5"/>
      <c r="M839" s="5"/>
      <c r="N839" s="5"/>
    </row>
    <row r="840">
      <c r="L840" s="5"/>
      <c r="M840" s="5"/>
      <c r="N840" s="5"/>
    </row>
    <row r="841">
      <c r="L841" s="5"/>
      <c r="M841" s="5"/>
      <c r="N841" s="5"/>
    </row>
    <row r="842">
      <c r="L842" s="5"/>
      <c r="M842" s="5"/>
      <c r="N842" s="5"/>
    </row>
    <row r="843">
      <c r="L843" s="5"/>
      <c r="M843" s="5"/>
      <c r="N843" s="5"/>
    </row>
    <row r="844">
      <c r="L844" s="5"/>
      <c r="M844" s="5"/>
      <c r="N844" s="5"/>
    </row>
    <row r="845">
      <c r="L845" s="5"/>
      <c r="M845" s="5"/>
      <c r="N845" s="5"/>
    </row>
    <row r="846">
      <c r="L846" s="5"/>
      <c r="M846" s="5"/>
      <c r="N846" s="5"/>
    </row>
    <row r="847">
      <c r="L847" s="5"/>
      <c r="M847" s="5"/>
      <c r="N847" s="5"/>
    </row>
    <row r="848">
      <c r="L848" s="5"/>
      <c r="M848" s="5"/>
      <c r="N848" s="5"/>
    </row>
    <row r="849">
      <c r="L849" s="5"/>
      <c r="M849" s="5"/>
      <c r="N849" s="5"/>
    </row>
    <row r="850">
      <c r="L850" s="5"/>
      <c r="M850" s="5"/>
      <c r="N850" s="5"/>
    </row>
    <row r="851">
      <c r="L851" s="5"/>
      <c r="M851" s="5"/>
      <c r="N851" s="5"/>
    </row>
    <row r="852">
      <c r="L852" s="5"/>
      <c r="M852" s="5"/>
      <c r="N852" s="5"/>
    </row>
    <row r="853">
      <c r="L853" s="5"/>
      <c r="M853" s="5"/>
      <c r="N853" s="5"/>
    </row>
    <row r="854">
      <c r="L854" s="5"/>
      <c r="M854" s="5"/>
      <c r="N854" s="5"/>
    </row>
    <row r="855">
      <c r="L855" s="5"/>
      <c r="M855" s="5"/>
      <c r="N855" s="5"/>
    </row>
    <row r="856">
      <c r="L856" s="5"/>
      <c r="M856" s="5"/>
      <c r="N856" s="5"/>
    </row>
    <row r="857">
      <c r="L857" s="5"/>
      <c r="M857" s="5"/>
      <c r="N857" s="5"/>
    </row>
    <row r="858">
      <c r="L858" s="5"/>
      <c r="M858" s="5"/>
      <c r="N858" s="5"/>
    </row>
    <row r="859">
      <c r="L859" s="5"/>
      <c r="M859" s="5"/>
      <c r="N859" s="5"/>
    </row>
    <row r="860">
      <c r="L860" s="5"/>
      <c r="M860" s="5"/>
      <c r="N860" s="5"/>
    </row>
    <row r="861">
      <c r="L861" s="5"/>
      <c r="M861" s="5"/>
      <c r="N861" s="5"/>
    </row>
    <row r="862">
      <c r="L862" s="5"/>
      <c r="M862" s="5"/>
      <c r="N862" s="5"/>
    </row>
    <row r="863">
      <c r="L863" s="5"/>
      <c r="M863" s="5"/>
      <c r="N863" s="5"/>
    </row>
    <row r="864">
      <c r="L864" s="5"/>
      <c r="M864" s="5"/>
      <c r="N864" s="5"/>
    </row>
    <row r="865">
      <c r="L865" s="5"/>
      <c r="M865" s="5"/>
      <c r="N865" s="5"/>
    </row>
    <row r="866">
      <c r="L866" s="5"/>
      <c r="M866" s="5"/>
      <c r="N866" s="5"/>
    </row>
    <row r="867">
      <c r="L867" s="5"/>
      <c r="M867" s="5"/>
      <c r="N867" s="5"/>
    </row>
    <row r="868">
      <c r="L868" s="5"/>
      <c r="M868" s="5"/>
      <c r="N868" s="5"/>
    </row>
    <row r="869">
      <c r="L869" s="5"/>
      <c r="M869" s="5"/>
      <c r="N869" s="5"/>
    </row>
    <row r="870">
      <c r="L870" s="5"/>
      <c r="M870" s="5"/>
      <c r="N870" s="5"/>
    </row>
    <row r="871">
      <c r="L871" s="5"/>
      <c r="M871" s="5"/>
      <c r="N871" s="5"/>
    </row>
    <row r="872">
      <c r="L872" s="5"/>
      <c r="M872" s="5"/>
      <c r="N872" s="5"/>
    </row>
    <row r="873">
      <c r="L873" s="5"/>
      <c r="M873" s="5"/>
      <c r="N873" s="5"/>
    </row>
    <row r="874">
      <c r="L874" s="5"/>
      <c r="M874" s="5"/>
      <c r="N874" s="5"/>
    </row>
    <row r="875">
      <c r="L875" s="5"/>
      <c r="M875" s="5"/>
      <c r="N875" s="5"/>
    </row>
    <row r="876">
      <c r="L876" s="5"/>
      <c r="M876" s="5"/>
      <c r="N876" s="5"/>
    </row>
    <row r="877">
      <c r="L877" s="5"/>
      <c r="M877" s="5"/>
      <c r="N877" s="5"/>
    </row>
    <row r="878">
      <c r="L878" s="5"/>
      <c r="M878" s="5"/>
      <c r="N878" s="5"/>
    </row>
    <row r="879">
      <c r="L879" s="5"/>
      <c r="M879" s="5"/>
      <c r="N879" s="5"/>
    </row>
    <row r="880">
      <c r="L880" s="5"/>
      <c r="M880" s="5"/>
      <c r="N880" s="5"/>
    </row>
    <row r="881">
      <c r="L881" s="5"/>
      <c r="M881" s="5"/>
      <c r="N881" s="5"/>
    </row>
    <row r="882">
      <c r="L882" s="5"/>
      <c r="M882" s="5"/>
      <c r="N882" s="5"/>
    </row>
    <row r="883">
      <c r="L883" s="5"/>
      <c r="M883" s="5"/>
      <c r="N883" s="5"/>
    </row>
    <row r="884">
      <c r="L884" s="5"/>
      <c r="M884" s="5"/>
      <c r="N884" s="5"/>
    </row>
    <row r="885">
      <c r="L885" s="5"/>
      <c r="M885" s="5"/>
      <c r="N885" s="5"/>
    </row>
    <row r="886">
      <c r="L886" s="5"/>
      <c r="M886" s="5"/>
      <c r="N886" s="5"/>
    </row>
    <row r="887">
      <c r="L887" s="5"/>
      <c r="M887" s="5"/>
      <c r="N887" s="5"/>
    </row>
    <row r="888">
      <c r="L888" s="5"/>
      <c r="M888" s="5"/>
      <c r="N888" s="5"/>
    </row>
    <row r="889">
      <c r="L889" s="5"/>
      <c r="M889" s="5"/>
      <c r="N889" s="5"/>
    </row>
    <row r="890">
      <c r="L890" s="5"/>
      <c r="M890" s="5"/>
      <c r="N890" s="5"/>
    </row>
    <row r="891">
      <c r="L891" s="5"/>
      <c r="M891" s="5"/>
      <c r="N891" s="5"/>
    </row>
    <row r="892">
      <c r="L892" s="5"/>
      <c r="M892" s="5"/>
      <c r="N892" s="5"/>
    </row>
    <row r="893">
      <c r="L893" s="5"/>
      <c r="M893" s="5"/>
      <c r="N893" s="5"/>
    </row>
    <row r="894">
      <c r="L894" s="5"/>
      <c r="M894" s="5"/>
      <c r="N894" s="5"/>
    </row>
    <row r="895">
      <c r="L895" s="5"/>
      <c r="M895" s="5"/>
      <c r="N895" s="5"/>
    </row>
    <row r="896">
      <c r="L896" s="5"/>
      <c r="M896" s="5"/>
      <c r="N896" s="5"/>
    </row>
    <row r="897">
      <c r="L897" s="5"/>
      <c r="M897" s="5"/>
      <c r="N897" s="5"/>
    </row>
    <row r="898">
      <c r="L898" s="5"/>
      <c r="M898" s="5"/>
      <c r="N898" s="5"/>
    </row>
    <row r="899">
      <c r="L899" s="5"/>
      <c r="M899" s="5"/>
      <c r="N899" s="5"/>
    </row>
    <row r="900">
      <c r="L900" s="5"/>
      <c r="M900" s="5"/>
      <c r="N900" s="5"/>
    </row>
    <row r="901">
      <c r="L901" s="5"/>
      <c r="M901" s="5"/>
      <c r="N901" s="5"/>
    </row>
    <row r="902">
      <c r="L902" s="5"/>
      <c r="M902" s="5"/>
      <c r="N902" s="5"/>
    </row>
    <row r="903">
      <c r="L903" s="5"/>
      <c r="M903" s="5"/>
      <c r="N903" s="5"/>
    </row>
    <row r="904">
      <c r="L904" s="5"/>
      <c r="M904" s="5"/>
      <c r="N904" s="5"/>
    </row>
    <row r="905">
      <c r="L905" s="5"/>
      <c r="M905" s="5"/>
      <c r="N905" s="5"/>
    </row>
    <row r="906">
      <c r="L906" s="5"/>
      <c r="M906" s="5"/>
      <c r="N906" s="5"/>
    </row>
    <row r="907">
      <c r="L907" s="5"/>
      <c r="M907" s="5"/>
      <c r="N907" s="5"/>
    </row>
    <row r="908">
      <c r="L908" s="5"/>
      <c r="M908" s="5"/>
      <c r="N908" s="5"/>
    </row>
    <row r="909">
      <c r="L909" s="5"/>
      <c r="M909" s="5"/>
      <c r="N909" s="5"/>
    </row>
    <row r="910">
      <c r="L910" s="5"/>
      <c r="M910" s="5"/>
      <c r="N910" s="5"/>
    </row>
    <row r="911">
      <c r="L911" s="5"/>
      <c r="M911" s="5"/>
      <c r="N911" s="5"/>
    </row>
    <row r="912">
      <c r="L912" s="5"/>
      <c r="M912" s="5"/>
      <c r="N912" s="5"/>
    </row>
    <row r="913">
      <c r="L913" s="5"/>
      <c r="M913" s="5"/>
      <c r="N913" s="5"/>
    </row>
    <row r="914">
      <c r="L914" s="5"/>
      <c r="M914" s="5"/>
      <c r="N914" s="5"/>
    </row>
    <row r="915">
      <c r="L915" s="5"/>
      <c r="M915" s="5"/>
      <c r="N915" s="5"/>
    </row>
    <row r="916">
      <c r="L916" s="5"/>
      <c r="M916" s="5"/>
      <c r="N916" s="5"/>
    </row>
    <row r="917">
      <c r="L917" s="5"/>
      <c r="M917" s="5"/>
      <c r="N917" s="5"/>
    </row>
    <row r="918">
      <c r="L918" s="5"/>
      <c r="M918" s="5"/>
      <c r="N918" s="5"/>
    </row>
    <row r="919">
      <c r="L919" s="5"/>
      <c r="M919" s="5"/>
      <c r="N919" s="5"/>
    </row>
    <row r="920">
      <c r="L920" s="5"/>
      <c r="M920" s="5"/>
      <c r="N920" s="5"/>
    </row>
    <row r="921">
      <c r="L921" s="5"/>
      <c r="M921" s="5"/>
      <c r="N921" s="5"/>
    </row>
    <row r="922">
      <c r="L922" s="5"/>
      <c r="M922" s="5"/>
      <c r="N922" s="5"/>
    </row>
    <row r="923">
      <c r="L923" s="5"/>
      <c r="M923" s="5"/>
      <c r="N923" s="5"/>
    </row>
    <row r="924">
      <c r="L924" s="5"/>
      <c r="M924" s="5"/>
      <c r="N924" s="5"/>
    </row>
    <row r="925">
      <c r="L925" s="5"/>
      <c r="M925" s="5"/>
      <c r="N925" s="5"/>
    </row>
    <row r="926">
      <c r="L926" s="5"/>
      <c r="M926" s="5"/>
      <c r="N926" s="5"/>
    </row>
    <row r="927">
      <c r="L927" s="5"/>
      <c r="M927" s="5"/>
      <c r="N927" s="5"/>
    </row>
    <row r="928">
      <c r="L928" s="5"/>
      <c r="M928" s="5"/>
      <c r="N928" s="5"/>
    </row>
    <row r="929">
      <c r="L929" s="5"/>
      <c r="M929" s="5"/>
      <c r="N929" s="5"/>
    </row>
    <row r="930">
      <c r="L930" s="5"/>
      <c r="M930" s="5"/>
      <c r="N930" s="5"/>
    </row>
    <row r="931">
      <c r="L931" s="5"/>
      <c r="M931" s="5"/>
      <c r="N931" s="5"/>
    </row>
    <row r="932">
      <c r="L932" s="5"/>
      <c r="M932" s="5"/>
      <c r="N932" s="5"/>
    </row>
    <row r="933">
      <c r="L933" s="5"/>
      <c r="M933" s="5"/>
      <c r="N933" s="5"/>
    </row>
    <row r="934">
      <c r="L934" s="5"/>
      <c r="M934" s="5"/>
      <c r="N934" s="5"/>
    </row>
    <row r="935">
      <c r="L935" s="5"/>
      <c r="M935" s="5"/>
      <c r="N935" s="5"/>
    </row>
    <row r="936">
      <c r="L936" s="5"/>
      <c r="M936" s="5"/>
      <c r="N936" s="5"/>
    </row>
    <row r="937">
      <c r="L937" s="5"/>
      <c r="M937" s="5"/>
      <c r="N937" s="5"/>
    </row>
    <row r="938">
      <c r="L938" s="5"/>
      <c r="M938" s="5"/>
      <c r="N938" s="5"/>
    </row>
    <row r="939">
      <c r="L939" s="5"/>
      <c r="M939" s="5"/>
      <c r="N939" s="5"/>
    </row>
    <row r="940">
      <c r="L940" s="5"/>
      <c r="M940" s="5"/>
      <c r="N940" s="5"/>
    </row>
    <row r="941">
      <c r="L941" s="5"/>
      <c r="M941" s="5"/>
      <c r="N941" s="5"/>
    </row>
    <row r="942">
      <c r="L942" s="5"/>
      <c r="M942" s="5"/>
      <c r="N942" s="5"/>
    </row>
    <row r="943">
      <c r="L943" s="5"/>
      <c r="M943" s="5"/>
      <c r="N943" s="5"/>
    </row>
    <row r="944">
      <c r="L944" s="5"/>
      <c r="M944" s="5"/>
      <c r="N944" s="5"/>
    </row>
    <row r="945">
      <c r="L945" s="5"/>
      <c r="M945" s="5"/>
      <c r="N945" s="5"/>
    </row>
    <row r="946">
      <c r="L946" s="5"/>
      <c r="M946" s="5"/>
      <c r="N946" s="5"/>
    </row>
    <row r="947">
      <c r="L947" s="5"/>
      <c r="M947" s="5"/>
      <c r="N947" s="5"/>
    </row>
    <row r="948">
      <c r="L948" s="5"/>
      <c r="M948" s="5"/>
      <c r="N948" s="5"/>
    </row>
    <row r="949">
      <c r="L949" s="5"/>
      <c r="M949" s="5"/>
      <c r="N949" s="5"/>
    </row>
    <row r="950">
      <c r="L950" s="5"/>
      <c r="M950" s="5"/>
      <c r="N950" s="5"/>
    </row>
    <row r="951">
      <c r="L951" s="5"/>
      <c r="M951" s="5"/>
      <c r="N951" s="5"/>
    </row>
    <row r="952">
      <c r="L952" s="5"/>
      <c r="M952" s="5"/>
      <c r="N952" s="5"/>
    </row>
    <row r="953">
      <c r="L953" s="5"/>
      <c r="M953" s="5"/>
      <c r="N953" s="5"/>
    </row>
    <row r="954">
      <c r="L954" s="5"/>
      <c r="M954" s="5"/>
      <c r="N954" s="5"/>
    </row>
    <row r="955">
      <c r="L955" s="5"/>
      <c r="M955" s="5"/>
      <c r="N955" s="5"/>
    </row>
    <row r="956">
      <c r="L956" s="5"/>
      <c r="M956" s="5"/>
      <c r="N956" s="5"/>
    </row>
    <row r="957">
      <c r="L957" s="5"/>
      <c r="M957" s="5"/>
      <c r="N957" s="5"/>
    </row>
    <row r="958">
      <c r="L958" s="5"/>
      <c r="M958" s="5"/>
      <c r="N958" s="5"/>
    </row>
    <row r="959">
      <c r="L959" s="5"/>
      <c r="M959" s="5"/>
      <c r="N959" s="5"/>
    </row>
    <row r="960">
      <c r="L960" s="5"/>
      <c r="M960" s="5"/>
      <c r="N960" s="5"/>
    </row>
    <row r="961">
      <c r="L961" s="5"/>
      <c r="M961" s="5"/>
      <c r="N961" s="5"/>
    </row>
    <row r="962">
      <c r="L962" s="5"/>
      <c r="M962" s="5"/>
      <c r="N962" s="5"/>
    </row>
    <row r="963">
      <c r="L963" s="5"/>
      <c r="M963" s="5"/>
      <c r="N963" s="5"/>
    </row>
    <row r="964">
      <c r="L964" s="5"/>
      <c r="M964" s="5"/>
      <c r="N964" s="5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63"/>
    <col customWidth="1" min="2" max="2" width="7.25"/>
    <col customWidth="1" min="3" max="3" width="7.13"/>
    <col customWidth="1" min="4" max="4" width="7.0"/>
    <col customWidth="1" min="5" max="5" width="7.25"/>
    <col customWidth="1" min="6" max="9" width="12.63"/>
    <col customWidth="1" min="10" max="10" width="22.63"/>
    <col customWidth="1" min="11" max="11" width="7.25"/>
    <col customWidth="1" min="12" max="12" width="7.13"/>
    <col customWidth="1" min="13" max="14" width="7.0"/>
    <col customWidth="1" min="19" max="19" width="22.63"/>
  </cols>
  <sheetData>
    <row r="1">
      <c r="A1" s="4" t="s">
        <v>73</v>
      </c>
      <c r="J1" s="4" t="s">
        <v>74</v>
      </c>
      <c r="L1" s="5"/>
      <c r="M1" s="5"/>
      <c r="N1" s="5"/>
      <c r="S1" s="4" t="s">
        <v>75</v>
      </c>
      <c r="U1" s="5"/>
      <c r="V1" s="5"/>
      <c r="W1" s="5"/>
    </row>
    <row r="2">
      <c r="A2" s="4" t="s">
        <v>29</v>
      </c>
      <c r="J2" s="4" t="s">
        <v>30</v>
      </c>
      <c r="L2" s="5"/>
      <c r="M2" s="5"/>
      <c r="N2" s="5"/>
      <c r="S2" s="4" t="s">
        <v>76</v>
      </c>
      <c r="U2" s="5"/>
      <c r="V2" s="5"/>
      <c r="W2" s="5"/>
    </row>
    <row r="3">
      <c r="B3" s="6" t="s">
        <v>33</v>
      </c>
      <c r="C3" s="6" t="s">
        <v>34</v>
      </c>
      <c r="D3" s="6" t="s">
        <v>35</v>
      </c>
      <c r="E3" s="6" t="s">
        <v>17</v>
      </c>
      <c r="K3" s="6" t="s">
        <v>33</v>
      </c>
      <c r="L3" s="6" t="s">
        <v>34</v>
      </c>
      <c r="M3" s="6" t="s">
        <v>35</v>
      </c>
      <c r="N3" s="6" t="s">
        <v>17</v>
      </c>
      <c r="P3" s="7"/>
      <c r="T3" s="6" t="s">
        <v>33</v>
      </c>
      <c r="U3" s="6" t="s">
        <v>34</v>
      </c>
      <c r="V3" s="6" t="s">
        <v>35</v>
      </c>
      <c r="W3" s="6" t="s">
        <v>17</v>
      </c>
    </row>
    <row r="4">
      <c r="A4" s="6" t="s">
        <v>10</v>
      </c>
      <c r="B4" s="8">
        <v>0.0</v>
      </c>
      <c r="C4" s="8">
        <v>0.0</v>
      </c>
      <c r="D4" s="5">
        <f>SUM(C7:C9)</f>
        <v>6231.68721</v>
      </c>
      <c r="E4" s="6">
        <v>0.0</v>
      </c>
      <c r="J4" s="6" t="s">
        <v>10</v>
      </c>
      <c r="K4" s="8">
        <v>0.0</v>
      </c>
      <c r="L4" s="8">
        <v>0.0</v>
      </c>
      <c r="M4" s="5">
        <f>L7</f>
        <v>6231.68721</v>
      </c>
      <c r="N4" s="5">
        <f t="shared" ref="N4:N20" si="1">K4</f>
        <v>0</v>
      </c>
      <c r="P4" s="7"/>
      <c r="S4" s="6" t="s">
        <v>10</v>
      </c>
      <c r="T4" s="8">
        <v>0.0</v>
      </c>
      <c r="U4" s="8">
        <v>0.0</v>
      </c>
      <c r="V4" s="9">
        <f t="shared" ref="V4:V6" si="2">U7</f>
        <v>6231.68721</v>
      </c>
      <c r="W4" s="5">
        <f t="shared" ref="W4:W12" si="3">T4</f>
        <v>0</v>
      </c>
    </row>
    <row r="5">
      <c r="A5" s="6" t="s">
        <v>14</v>
      </c>
      <c r="B5" s="8">
        <v>0.0</v>
      </c>
      <c r="C5" s="8">
        <v>0.0</v>
      </c>
      <c r="D5" s="5">
        <f>SUM(C10:C13)</f>
        <v>1751.409553</v>
      </c>
      <c r="E5" s="6">
        <v>0.0</v>
      </c>
      <c r="J5" s="6" t="s">
        <v>14</v>
      </c>
      <c r="K5" s="8">
        <v>0.0</v>
      </c>
      <c r="L5" s="8">
        <v>0.0</v>
      </c>
      <c r="M5" s="5">
        <f>SUM(L8:L10)</f>
        <v>1786.659519</v>
      </c>
      <c r="N5" s="5">
        <f t="shared" si="1"/>
        <v>0</v>
      </c>
      <c r="P5" s="7"/>
      <c r="S5" s="6" t="s">
        <v>14</v>
      </c>
      <c r="T5" s="8">
        <v>0.0</v>
      </c>
      <c r="U5" s="8">
        <v>0.0</v>
      </c>
      <c r="V5" s="5">
        <f t="shared" si="2"/>
        <v>1786.659519</v>
      </c>
      <c r="W5" s="5">
        <f t="shared" si="3"/>
        <v>0</v>
      </c>
    </row>
    <row r="6">
      <c r="A6" s="6" t="s">
        <v>15</v>
      </c>
      <c r="B6" s="8">
        <v>0.0</v>
      </c>
      <c r="C6" s="8">
        <v>0.0</v>
      </c>
      <c r="D6" s="5">
        <f>SUM(C14:C17)</f>
        <v>2977.765866</v>
      </c>
      <c r="E6" s="6">
        <v>0.0</v>
      </c>
      <c r="J6" s="6" t="s">
        <v>15</v>
      </c>
      <c r="K6" s="8">
        <v>0.0</v>
      </c>
      <c r="L6" s="8">
        <v>0.0</v>
      </c>
      <c r="M6" s="5">
        <f>SUM(L11:L13)</f>
        <v>2977.765866</v>
      </c>
      <c r="N6" s="5">
        <f t="shared" si="1"/>
        <v>0</v>
      </c>
      <c r="P6" s="7"/>
      <c r="S6" s="6" t="s">
        <v>15</v>
      </c>
      <c r="T6" s="8">
        <v>0.0</v>
      </c>
      <c r="U6" s="8">
        <v>0.0</v>
      </c>
      <c r="V6" s="5">
        <f t="shared" si="2"/>
        <v>2977.765866</v>
      </c>
      <c r="W6" s="5">
        <f t="shared" si="3"/>
        <v>0</v>
      </c>
    </row>
    <row r="7">
      <c r="A7" s="6" t="s">
        <v>38</v>
      </c>
      <c r="B7" s="8">
        <v>0.0</v>
      </c>
      <c r="C7" s="5">
        <f>SUM(B18:B19)</f>
        <v>4803.398539</v>
      </c>
      <c r="D7" s="6">
        <v>0.0</v>
      </c>
      <c r="E7" s="6">
        <v>0.0</v>
      </c>
      <c r="J7" s="6" t="s">
        <v>38</v>
      </c>
      <c r="K7" s="8">
        <v>0.0</v>
      </c>
      <c r="L7" s="5">
        <f t="shared" ref="L7:L10" si="4">K14</f>
        <v>6231.68721</v>
      </c>
      <c r="M7" s="6">
        <v>0.0</v>
      </c>
      <c r="N7" s="5">
        <f t="shared" si="1"/>
        <v>0</v>
      </c>
      <c r="P7" s="7"/>
      <c r="S7" s="6" t="s">
        <v>38</v>
      </c>
      <c r="T7" s="8">
        <v>0.0</v>
      </c>
      <c r="U7" s="9">
        <f t="shared" ref="U7:U9" si="5">T10</f>
        <v>6231.68721</v>
      </c>
      <c r="V7" s="6">
        <v>0.0</v>
      </c>
      <c r="W7" s="5">
        <f t="shared" si="3"/>
        <v>0</v>
      </c>
    </row>
    <row r="8">
      <c r="A8" s="6" t="s">
        <v>39</v>
      </c>
      <c r="B8" s="8">
        <v>0.0</v>
      </c>
      <c r="C8" s="5">
        <f t="shared" ref="C8:C9" si="6">SUM(B20)</f>
        <v>1063.264513</v>
      </c>
      <c r="D8" s="6">
        <v>0.0</v>
      </c>
      <c r="E8" s="6">
        <v>0.0</v>
      </c>
      <c r="J8" s="6" t="s">
        <v>77</v>
      </c>
      <c r="K8" s="8">
        <v>0.0</v>
      </c>
      <c r="L8" s="5">
        <f t="shared" si="4"/>
        <v>366.15863</v>
      </c>
      <c r="M8" s="6">
        <v>0.0</v>
      </c>
      <c r="N8" s="5">
        <f t="shared" si="1"/>
        <v>0</v>
      </c>
      <c r="P8" s="7"/>
      <c r="Q8" s="7"/>
      <c r="R8" s="7"/>
      <c r="S8" s="6" t="s">
        <v>78</v>
      </c>
      <c r="T8" s="8">
        <v>0.0</v>
      </c>
      <c r="U8" s="5">
        <f t="shared" si="5"/>
        <v>1786.659519</v>
      </c>
      <c r="V8" s="6">
        <v>0.0</v>
      </c>
      <c r="W8" s="5">
        <f t="shared" si="3"/>
        <v>0</v>
      </c>
    </row>
    <row r="9">
      <c r="A9" s="6" t="s">
        <v>42</v>
      </c>
      <c r="B9" s="8">
        <v>0.0</v>
      </c>
      <c r="C9" s="5">
        <f t="shared" si="6"/>
        <v>365.0241583</v>
      </c>
      <c r="D9" s="6">
        <v>0.0</v>
      </c>
      <c r="E9" s="6">
        <v>0.0</v>
      </c>
      <c r="J9" s="6" t="s">
        <v>79</v>
      </c>
      <c r="K9" s="8">
        <v>0.0</v>
      </c>
      <c r="L9" s="5">
        <f t="shared" si="4"/>
        <v>1420.500889</v>
      </c>
      <c r="M9" s="6">
        <v>0.0</v>
      </c>
      <c r="N9" s="5">
        <f t="shared" si="1"/>
        <v>0</v>
      </c>
      <c r="P9" s="7"/>
      <c r="Q9" s="7"/>
      <c r="R9" s="7"/>
      <c r="S9" s="6" t="s">
        <v>80</v>
      </c>
      <c r="T9" s="8">
        <v>0.0</v>
      </c>
      <c r="U9" s="5">
        <f t="shared" si="5"/>
        <v>2977.765866</v>
      </c>
      <c r="V9" s="6">
        <v>0.0</v>
      </c>
      <c r="W9" s="5">
        <f t="shared" si="3"/>
        <v>0</v>
      </c>
    </row>
    <row r="10">
      <c r="A10" s="6" t="s">
        <v>78</v>
      </c>
      <c r="B10" s="8">
        <v>0.0</v>
      </c>
      <c r="C10" s="5">
        <f>SUM(B22:B23)</f>
        <v>974.0239196</v>
      </c>
      <c r="D10" s="6">
        <v>0.0</v>
      </c>
      <c r="E10" s="6">
        <v>0.0</v>
      </c>
      <c r="J10" s="6" t="s">
        <v>81</v>
      </c>
      <c r="K10" s="8">
        <v>0.0</v>
      </c>
      <c r="L10" s="5">
        <f t="shared" si="4"/>
        <v>0</v>
      </c>
      <c r="M10" s="6">
        <v>0.0</v>
      </c>
      <c r="N10" s="5">
        <f t="shared" si="1"/>
        <v>0</v>
      </c>
      <c r="P10" s="7"/>
      <c r="Q10" s="7"/>
      <c r="R10" s="7"/>
      <c r="S10" s="6" t="s">
        <v>50</v>
      </c>
      <c r="T10" s="6">
        <v>6231.68721</v>
      </c>
      <c r="U10" s="8">
        <v>0.0</v>
      </c>
      <c r="V10" s="6">
        <v>0.0</v>
      </c>
      <c r="W10" s="9">
        <f t="shared" si="3"/>
        <v>6231.68721</v>
      </c>
    </row>
    <row r="11">
      <c r="A11" s="6" t="s">
        <v>79</v>
      </c>
      <c r="B11" s="8">
        <v>0.0</v>
      </c>
      <c r="C11" s="5">
        <f t="shared" ref="C11:C12" si="7">SUM(B24)</f>
        <v>525.7614811</v>
      </c>
      <c r="D11" s="6">
        <v>0.0</v>
      </c>
      <c r="E11" s="6">
        <v>0.0</v>
      </c>
      <c r="J11" s="6" t="s">
        <v>82</v>
      </c>
      <c r="K11" s="8">
        <v>0.0</v>
      </c>
      <c r="L11" s="5">
        <f>SUM(K18)</f>
        <v>2977.765866</v>
      </c>
      <c r="M11" s="6">
        <v>0.0</v>
      </c>
      <c r="N11" s="5">
        <f t="shared" si="1"/>
        <v>0</v>
      </c>
      <c r="P11" s="7"/>
      <c r="Q11" s="7"/>
      <c r="R11" s="7"/>
      <c r="S11" s="6" t="s">
        <v>83</v>
      </c>
      <c r="T11" s="8">
        <v>1786.65951933</v>
      </c>
      <c r="U11" s="8">
        <v>0.0</v>
      </c>
      <c r="V11" s="6">
        <v>0.0</v>
      </c>
      <c r="W11" s="5">
        <f t="shared" si="3"/>
        <v>1786.659519</v>
      </c>
    </row>
    <row r="12">
      <c r="A12" s="6" t="s">
        <v>77</v>
      </c>
      <c r="B12" s="8">
        <v>0.0</v>
      </c>
      <c r="C12" s="5">
        <f t="shared" si="7"/>
        <v>74.92723772</v>
      </c>
      <c r="D12" s="6">
        <v>0.0</v>
      </c>
      <c r="E12" s="6">
        <v>0.0</v>
      </c>
      <c r="J12" s="6" t="s">
        <v>84</v>
      </c>
      <c r="K12" s="8">
        <v>0.0</v>
      </c>
      <c r="L12" s="5">
        <f t="shared" ref="L12:L13" si="8">K19</f>
        <v>0</v>
      </c>
      <c r="M12" s="6">
        <v>0.0</v>
      </c>
      <c r="N12" s="5">
        <f t="shared" si="1"/>
        <v>0</v>
      </c>
      <c r="S12" s="6" t="s">
        <v>85</v>
      </c>
      <c r="T12" s="8">
        <v>2977.76586555</v>
      </c>
      <c r="U12" s="8">
        <v>0.0</v>
      </c>
      <c r="V12" s="6">
        <v>0.0</v>
      </c>
      <c r="W12" s="5">
        <f t="shared" si="3"/>
        <v>2977.765866</v>
      </c>
    </row>
    <row r="13">
      <c r="A13" s="6" t="s">
        <v>86</v>
      </c>
      <c r="B13" s="8">
        <v>0.0</v>
      </c>
      <c r="C13" s="5">
        <f>SUM(B26:B27)</f>
        <v>176.696915</v>
      </c>
      <c r="D13" s="6">
        <v>0.0</v>
      </c>
      <c r="E13" s="6">
        <v>0.0</v>
      </c>
      <c r="J13" s="6" t="s">
        <v>87</v>
      </c>
      <c r="K13" s="8">
        <v>0.0</v>
      </c>
      <c r="L13" s="8">
        <f t="shared" si="8"/>
        <v>0</v>
      </c>
      <c r="M13" s="6">
        <v>0.0</v>
      </c>
      <c r="N13" s="5">
        <f t="shared" si="1"/>
        <v>0</v>
      </c>
      <c r="P13" s="7"/>
      <c r="Q13" s="7"/>
      <c r="R13" s="7"/>
    </row>
    <row r="14">
      <c r="A14" s="6" t="s">
        <v>80</v>
      </c>
      <c r="B14" s="8">
        <v>0.0</v>
      </c>
      <c r="C14" s="5">
        <f>SUM(B28:B29)</f>
        <v>1390.928375</v>
      </c>
      <c r="D14" s="6">
        <v>0.0</v>
      </c>
      <c r="E14" s="6">
        <v>0.0</v>
      </c>
      <c r="J14" s="6" t="s">
        <v>50</v>
      </c>
      <c r="K14" s="8">
        <v>6231.68721</v>
      </c>
      <c r="L14" s="8">
        <v>0.0</v>
      </c>
      <c r="M14" s="6">
        <v>0.0</v>
      </c>
      <c r="N14" s="5">
        <f t="shared" si="1"/>
        <v>6231.68721</v>
      </c>
      <c r="P14" s="7"/>
      <c r="Q14" s="7"/>
      <c r="R14" s="7"/>
      <c r="T14" s="8"/>
      <c r="U14" s="8"/>
    </row>
    <row r="15">
      <c r="A15" s="6" t="s">
        <v>82</v>
      </c>
      <c r="B15" s="8">
        <v>0.0</v>
      </c>
      <c r="C15" s="5">
        <f>B30</f>
        <v>1549.936322</v>
      </c>
      <c r="D15" s="6">
        <v>0.0</v>
      </c>
      <c r="E15" s="6">
        <v>0.0</v>
      </c>
      <c r="J15" s="6" t="s">
        <v>88</v>
      </c>
      <c r="K15" s="8">
        <v>366.15863</v>
      </c>
      <c r="L15" s="8">
        <v>0.0</v>
      </c>
      <c r="M15" s="6">
        <v>0.0</v>
      </c>
      <c r="N15" s="5">
        <f t="shared" si="1"/>
        <v>366.15863</v>
      </c>
    </row>
    <row r="16">
      <c r="A16" s="6" t="s">
        <v>84</v>
      </c>
      <c r="B16" s="8">
        <v>0.0</v>
      </c>
      <c r="C16" s="5">
        <f>SUM(B31)</f>
        <v>25.99121629</v>
      </c>
      <c r="D16" s="6">
        <v>0.0</v>
      </c>
      <c r="E16" s="6">
        <v>0.0</v>
      </c>
      <c r="J16" s="6" t="s">
        <v>89</v>
      </c>
      <c r="K16" s="8">
        <f>1248.23837933+172.26251</f>
        <v>1420.500889</v>
      </c>
      <c r="L16" s="8">
        <v>0.0</v>
      </c>
      <c r="M16" s="6">
        <v>0.0</v>
      </c>
      <c r="N16" s="5">
        <f t="shared" si="1"/>
        <v>1420.500889</v>
      </c>
      <c r="P16" s="7"/>
      <c r="Q16" s="7"/>
      <c r="R16" s="7"/>
      <c r="T16" s="8"/>
      <c r="U16" s="8"/>
    </row>
    <row r="17">
      <c r="A17" s="6" t="s">
        <v>90</v>
      </c>
      <c r="B17" s="8">
        <v>0.0</v>
      </c>
      <c r="C17" s="5">
        <f>SUM(B32:B33)</f>
        <v>10.90995261</v>
      </c>
      <c r="D17" s="6">
        <v>0.0</v>
      </c>
      <c r="E17" s="6">
        <v>0.0</v>
      </c>
      <c r="J17" s="6" t="s">
        <v>91</v>
      </c>
      <c r="K17" s="8">
        <v>0.0</v>
      </c>
      <c r="L17" s="8">
        <v>0.0</v>
      </c>
      <c r="M17" s="6">
        <v>0.0</v>
      </c>
      <c r="N17" s="5">
        <f t="shared" si="1"/>
        <v>0</v>
      </c>
      <c r="P17" s="7"/>
      <c r="Q17" s="7"/>
      <c r="R17" s="7"/>
    </row>
    <row r="18">
      <c r="A18" s="6" t="s">
        <v>50</v>
      </c>
      <c r="B18" s="13">
        <f>6231.68721*H32/E36*13.3/61.3</f>
        <v>1042.172929</v>
      </c>
      <c r="C18" s="8">
        <v>0.0</v>
      </c>
      <c r="D18" s="6">
        <v>0.0</v>
      </c>
      <c r="E18" s="5">
        <f t="shared" ref="E18:E33" si="9">B18</f>
        <v>1042.172929</v>
      </c>
      <c r="J18" s="6" t="s">
        <v>92</v>
      </c>
      <c r="K18" s="8">
        <f>2582.78772555+100.88619+294.09195</f>
        <v>2977.765866</v>
      </c>
      <c r="L18" s="8">
        <v>0.0</v>
      </c>
      <c r="M18" s="6">
        <v>0.0</v>
      </c>
      <c r="N18" s="5">
        <f t="shared" si="1"/>
        <v>2977.765866</v>
      </c>
      <c r="P18" s="7"/>
      <c r="Q18" s="7"/>
      <c r="R18" s="7"/>
    </row>
    <row r="19">
      <c r="A19" s="11" t="s">
        <v>62</v>
      </c>
      <c r="B19" s="13">
        <f>6231.68721*H32/E36*48/61.3</f>
        <v>3761.22561</v>
      </c>
      <c r="C19" s="8">
        <v>0.0</v>
      </c>
      <c r="D19" s="6">
        <v>0.0</v>
      </c>
      <c r="E19" s="5">
        <f t="shared" si="9"/>
        <v>3761.22561</v>
      </c>
      <c r="F19" s="6" t="s">
        <v>63</v>
      </c>
      <c r="G19" s="12">
        <f>D4/SUM(D4:D6)</f>
        <v>0.5685398514</v>
      </c>
      <c r="J19" s="6" t="s">
        <v>93</v>
      </c>
      <c r="K19" s="8">
        <v>0.0</v>
      </c>
      <c r="L19" s="8">
        <v>0.0</v>
      </c>
      <c r="M19" s="6">
        <v>0.0</v>
      </c>
      <c r="N19" s="5">
        <f t="shared" si="1"/>
        <v>0</v>
      </c>
    </row>
    <row r="20">
      <c r="A20" s="6" t="s">
        <v>64</v>
      </c>
      <c r="B20" s="13">
        <f>6231.68721*H33/E36</f>
        <v>1063.264513</v>
      </c>
      <c r="C20" s="8">
        <v>0.0</v>
      </c>
      <c r="D20" s="6">
        <v>0.0</v>
      </c>
      <c r="E20" s="5">
        <f t="shared" si="9"/>
        <v>1063.264513</v>
      </c>
      <c r="F20" s="6" t="s">
        <v>65</v>
      </c>
      <c r="G20" s="12">
        <f>(C7+C10+C14)/SUM(D4:D6)</f>
        <v>0.6539951349</v>
      </c>
      <c r="J20" s="6" t="s">
        <v>94</v>
      </c>
      <c r="K20" s="8">
        <v>0.0</v>
      </c>
      <c r="L20" s="8">
        <v>0.0</v>
      </c>
      <c r="M20" s="6">
        <v>0.0</v>
      </c>
      <c r="N20" s="5">
        <f t="shared" si="1"/>
        <v>0</v>
      </c>
      <c r="P20" s="7"/>
      <c r="Q20" s="7"/>
      <c r="R20" s="7"/>
    </row>
    <row r="21">
      <c r="A21" s="6" t="s">
        <v>66</v>
      </c>
      <c r="B21" s="13">
        <f>6231.68721*H34/E36</f>
        <v>365.0241583</v>
      </c>
      <c r="C21" s="8">
        <v>0.0</v>
      </c>
      <c r="D21" s="6">
        <v>0.0</v>
      </c>
      <c r="E21" s="5">
        <f t="shared" si="9"/>
        <v>365.0241583</v>
      </c>
      <c r="F21" s="6" t="s">
        <v>67</v>
      </c>
      <c r="G21" s="12">
        <f>(B18+B22+B28)/SUM(D4:D6)</f>
        <v>0.1418945399</v>
      </c>
      <c r="P21" s="7"/>
      <c r="Q21" s="7"/>
      <c r="R21" s="7"/>
    </row>
    <row r="22">
      <c r="A22" s="6" t="s">
        <v>83</v>
      </c>
      <c r="B22" s="13">
        <f>1786.659519*H43/E38*13.3/61.3</f>
        <v>211.3298227</v>
      </c>
      <c r="C22" s="8">
        <v>0.0</v>
      </c>
      <c r="D22" s="6">
        <v>0.0</v>
      </c>
      <c r="E22" s="5">
        <f t="shared" si="9"/>
        <v>211.3298227</v>
      </c>
    </row>
    <row r="23">
      <c r="A23" s="6" t="s">
        <v>95</v>
      </c>
      <c r="B23" s="13">
        <f>1786.659519*H43/E38*48/61.3</f>
        <v>762.6940969</v>
      </c>
      <c r="C23" s="8">
        <v>0.0</v>
      </c>
      <c r="D23" s="6">
        <v>0.0</v>
      </c>
      <c r="E23" s="5">
        <f t="shared" si="9"/>
        <v>762.6940969</v>
      </c>
    </row>
    <row r="24">
      <c r="A24" s="6" t="s">
        <v>89</v>
      </c>
      <c r="B24" s="13">
        <f>1786.659519*H42/E38</f>
        <v>525.7614811</v>
      </c>
      <c r="C24" s="8">
        <v>0.0</v>
      </c>
      <c r="D24" s="6">
        <v>0.0</v>
      </c>
      <c r="E24" s="5">
        <f t="shared" si="9"/>
        <v>525.7614811</v>
      </c>
      <c r="P24" s="7"/>
      <c r="Q24" s="7"/>
      <c r="R24" s="7"/>
    </row>
    <row r="25">
      <c r="A25" s="6" t="s">
        <v>88</v>
      </c>
      <c r="B25" s="13">
        <f>1786.659519*H41/E38</f>
        <v>74.92723772</v>
      </c>
      <c r="C25" s="8">
        <v>0.0</v>
      </c>
      <c r="D25" s="6">
        <v>0.0</v>
      </c>
      <c r="E25" s="5">
        <f t="shared" si="9"/>
        <v>74.92723772</v>
      </c>
    </row>
    <row r="26">
      <c r="A26" s="6" t="s">
        <v>96</v>
      </c>
      <c r="B26" s="13">
        <f>1786.659519*H44/E38*295/(710+295)</f>
        <v>51.86625863</v>
      </c>
      <c r="C26" s="8">
        <v>0.0</v>
      </c>
      <c r="D26" s="6">
        <v>0.0</v>
      </c>
      <c r="E26" s="5">
        <f t="shared" si="9"/>
        <v>51.86625863</v>
      </c>
      <c r="K26" s="5"/>
      <c r="L26" s="8"/>
    </row>
    <row r="27">
      <c r="A27" s="6" t="s">
        <v>97</v>
      </c>
      <c r="B27" s="13">
        <f>1786.659519*H44/E38*710/(710+295)</f>
        <v>124.8306564</v>
      </c>
      <c r="C27" s="8">
        <v>0.0</v>
      </c>
      <c r="D27" s="6">
        <v>0.0</v>
      </c>
      <c r="E27" s="5">
        <f t="shared" si="9"/>
        <v>124.8306564</v>
      </c>
      <c r="K27" s="5"/>
      <c r="L27" s="8"/>
    </row>
    <row r="28">
      <c r="A28" s="6" t="s">
        <v>85</v>
      </c>
      <c r="B28" s="13">
        <f>2977.765866*H38/E37*13.3/61.3</f>
        <v>301.7838073</v>
      </c>
      <c r="C28" s="8">
        <v>0.0</v>
      </c>
      <c r="D28" s="6">
        <v>0.0</v>
      </c>
      <c r="E28" s="5">
        <f t="shared" si="9"/>
        <v>301.7838073</v>
      </c>
      <c r="K28" s="5"/>
      <c r="L28" s="8"/>
    </row>
    <row r="29">
      <c r="A29" s="6" t="s">
        <v>98</v>
      </c>
      <c r="B29" s="13">
        <f>2977.765866*H38/E37*48/61.3</f>
        <v>1089.144568</v>
      </c>
      <c r="C29" s="8">
        <v>0.0</v>
      </c>
      <c r="D29" s="6">
        <v>0.0</v>
      </c>
      <c r="E29" s="5">
        <f t="shared" si="9"/>
        <v>1089.144568</v>
      </c>
      <c r="K29" s="5"/>
      <c r="L29" s="8"/>
    </row>
    <row r="30">
      <c r="A30" s="6" t="s">
        <v>92</v>
      </c>
      <c r="B30" s="13">
        <f>2977.765866*H37/E37</f>
        <v>1549.936322</v>
      </c>
      <c r="C30" s="8">
        <v>0.0</v>
      </c>
      <c r="D30" s="6">
        <v>0.0</v>
      </c>
      <c r="E30" s="5">
        <f t="shared" si="9"/>
        <v>1549.936322</v>
      </c>
      <c r="K30" s="5"/>
      <c r="L30" s="8"/>
    </row>
    <row r="31">
      <c r="A31" s="6" t="s">
        <v>93</v>
      </c>
      <c r="B31" s="13">
        <f>2977.765866*H36/E37</f>
        <v>25.99121629</v>
      </c>
      <c r="C31" s="8">
        <v>0.0</v>
      </c>
      <c r="D31" s="6">
        <v>0.0</v>
      </c>
      <c r="E31" s="5">
        <f t="shared" si="9"/>
        <v>25.99121629</v>
      </c>
    </row>
    <row r="32">
      <c r="A32" s="6" t="s">
        <v>99</v>
      </c>
      <c r="B32" s="13">
        <f>2977.765866*H39/E37*295/(295+710)</f>
        <v>3.2024239</v>
      </c>
      <c r="C32" s="8">
        <v>0.0</v>
      </c>
      <c r="D32" s="6">
        <v>0.0</v>
      </c>
      <c r="E32" s="5">
        <f t="shared" si="9"/>
        <v>3.2024239</v>
      </c>
      <c r="G32" s="6" t="s">
        <v>100</v>
      </c>
      <c r="H32" s="6">
        <v>31745.58209</v>
      </c>
    </row>
    <row r="33">
      <c r="A33" s="6" t="s">
        <v>101</v>
      </c>
      <c r="B33" s="13">
        <f>2977.765866*H39/E37*710/(295+710)</f>
        <v>7.707528709</v>
      </c>
      <c r="C33" s="8">
        <v>0.0</v>
      </c>
      <c r="D33" s="6">
        <v>0.0</v>
      </c>
      <c r="E33" s="5">
        <f t="shared" si="9"/>
        <v>7.707528709</v>
      </c>
      <c r="G33" s="6" t="s">
        <v>102</v>
      </c>
      <c r="H33" s="6">
        <v>7027.09771</v>
      </c>
    </row>
    <row r="34">
      <c r="G34" s="6" t="s">
        <v>103</v>
      </c>
      <c r="H34" s="6">
        <v>2412.43867</v>
      </c>
    </row>
    <row r="35">
      <c r="A35" s="6" t="s">
        <v>104</v>
      </c>
      <c r="D35" s="6" t="s">
        <v>105</v>
      </c>
      <c r="E35" s="6" t="s">
        <v>106</v>
      </c>
      <c r="L35" s="5"/>
      <c r="M35" s="5"/>
      <c r="N35" s="5"/>
    </row>
    <row r="36">
      <c r="A36" s="6" t="s">
        <v>107</v>
      </c>
      <c r="D36" s="5">
        <v>6231.687210000001</v>
      </c>
      <c r="E36" s="14">
        <f>SUM(H32:H34)</f>
        <v>41185.11847</v>
      </c>
      <c r="G36" s="6" t="s">
        <v>108</v>
      </c>
      <c r="H36" s="6">
        <v>100.88619</v>
      </c>
      <c r="L36" s="5"/>
      <c r="M36" s="5"/>
      <c r="N36" s="5"/>
    </row>
    <row r="37">
      <c r="A37" s="6" t="s">
        <v>109</v>
      </c>
      <c r="D37" s="5">
        <v>1786.6595189999998</v>
      </c>
      <c r="E37" s="14">
        <f>SUM(H36:H39)</f>
        <v>11558.34531</v>
      </c>
      <c r="G37" s="6" t="s">
        <v>110</v>
      </c>
      <c r="H37" s="6">
        <v>6016.1544</v>
      </c>
    </row>
    <row r="38">
      <c r="A38" s="6" t="s">
        <v>111</v>
      </c>
      <c r="D38" s="5">
        <v>2977.7658660000006</v>
      </c>
      <c r="E38" s="14">
        <v>8731.148</v>
      </c>
      <c r="G38" s="6" t="s">
        <v>112</v>
      </c>
      <c r="H38" s="6">
        <v>5398.9572</v>
      </c>
      <c r="L38" s="5"/>
      <c r="M38" s="5"/>
      <c r="N38" s="5"/>
    </row>
    <row r="39">
      <c r="A39" s="6" t="s">
        <v>113</v>
      </c>
      <c r="G39" s="6" t="s">
        <v>114</v>
      </c>
      <c r="H39" s="6">
        <v>42.34752</v>
      </c>
      <c r="L39" s="5"/>
      <c r="M39" s="5"/>
      <c r="N39" s="5"/>
    </row>
    <row r="40">
      <c r="A40" s="6" t="s">
        <v>115</v>
      </c>
      <c r="L40" s="5"/>
      <c r="M40" s="5"/>
      <c r="N40" s="5"/>
    </row>
    <row r="41">
      <c r="A41" s="6" t="s">
        <v>116</v>
      </c>
      <c r="G41" s="6" t="s">
        <v>117</v>
      </c>
      <c r="H41" s="6">
        <v>366.15863</v>
      </c>
      <c r="L41" s="5"/>
      <c r="M41" s="5"/>
      <c r="N41" s="5"/>
    </row>
    <row r="42">
      <c r="A42" s="6" t="s">
        <v>118</v>
      </c>
      <c r="G42" s="6" t="s">
        <v>119</v>
      </c>
      <c r="H42" s="6">
        <v>2569.32071</v>
      </c>
      <c r="L42" s="5"/>
      <c r="M42" s="5"/>
      <c r="N42" s="5"/>
    </row>
    <row r="43">
      <c r="G43" s="6" t="s">
        <v>120</v>
      </c>
      <c r="H43" s="6">
        <v>4759.91475</v>
      </c>
      <c r="L43" s="5"/>
      <c r="M43" s="5"/>
      <c r="N43" s="5"/>
    </row>
    <row r="44">
      <c r="G44" s="6" t="s">
        <v>121</v>
      </c>
      <c r="H44" s="6">
        <v>863.4924</v>
      </c>
      <c r="L44" s="5"/>
      <c r="M44" s="5"/>
      <c r="N44" s="5"/>
    </row>
    <row r="45">
      <c r="L45" s="5"/>
      <c r="M45" s="5"/>
      <c r="N45" s="5"/>
    </row>
    <row r="46">
      <c r="L46" s="5"/>
      <c r="M46" s="5"/>
      <c r="N46" s="5"/>
    </row>
    <row r="47">
      <c r="L47" s="5"/>
      <c r="M47" s="5"/>
      <c r="N47" s="5"/>
    </row>
    <row r="48">
      <c r="L48" s="5"/>
      <c r="M48" s="5"/>
      <c r="N48" s="5"/>
    </row>
    <row r="49">
      <c r="L49" s="5"/>
      <c r="M49" s="5"/>
      <c r="N49" s="5"/>
    </row>
    <row r="50">
      <c r="L50" s="5"/>
      <c r="M50" s="5"/>
      <c r="N50" s="5"/>
    </row>
    <row r="51">
      <c r="L51" s="5"/>
      <c r="M51" s="5"/>
      <c r="N51" s="5"/>
    </row>
    <row r="52">
      <c r="L52" s="5"/>
      <c r="M52" s="5"/>
      <c r="N52" s="5"/>
    </row>
    <row r="53">
      <c r="L53" s="5"/>
      <c r="M53" s="5"/>
      <c r="N53" s="5"/>
    </row>
    <row r="54">
      <c r="L54" s="5"/>
      <c r="M54" s="5"/>
      <c r="N54" s="5"/>
    </row>
    <row r="55">
      <c r="L55" s="5"/>
      <c r="M55" s="5"/>
      <c r="N55" s="5"/>
    </row>
    <row r="56">
      <c r="L56" s="5"/>
      <c r="M56" s="5"/>
      <c r="N56" s="5"/>
    </row>
    <row r="57">
      <c r="L57" s="5"/>
      <c r="M57" s="5"/>
      <c r="N57" s="5"/>
    </row>
    <row r="58">
      <c r="L58" s="5"/>
      <c r="M58" s="5"/>
      <c r="N58" s="5"/>
    </row>
    <row r="59">
      <c r="L59" s="5"/>
      <c r="M59" s="5"/>
      <c r="N59" s="5"/>
    </row>
    <row r="60">
      <c r="L60" s="5"/>
      <c r="M60" s="5"/>
      <c r="N60" s="5"/>
    </row>
    <row r="61">
      <c r="L61" s="5"/>
      <c r="M61" s="5"/>
      <c r="N61" s="5"/>
    </row>
    <row r="62">
      <c r="L62" s="5"/>
      <c r="M62" s="5"/>
      <c r="N62" s="5"/>
    </row>
    <row r="63">
      <c r="L63" s="5"/>
      <c r="M63" s="5"/>
      <c r="N63" s="5"/>
    </row>
    <row r="64">
      <c r="L64" s="5"/>
      <c r="M64" s="5"/>
      <c r="N64" s="5"/>
    </row>
    <row r="65">
      <c r="L65" s="5"/>
      <c r="M65" s="5"/>
      <c r="N65" s="5"/>
    </row>
    <row r="66">
      <c r="L66" s="5"/>
      <c r="M66" s="5"/>
      <c r="N66" s="5"/>
    </row>
    <row r="67">
      <c r="L67" s="5"/>
      <c r="M67" s="5"/>
      <c r="N67" s="5"/>
    </row>
    <row r="68">
      <c r="L68" s="5"/>
      <c r="M68" s="5"/>
      <c r="N68" s="5"/>
    </row>
    <row r="69">
      <c r="L69" s="5"/>
      <c r="M69" s="5"/>
      <c r="N69" s="5"/>
    </row>
    <row r="70">
      <c r="L70" s="5"/>
      <c r="M70" s="5"/>
      <c r="N70" s="5"/>
    </row>
    <row r="71">
      <c r="L71" s="5"/>
      <c r="M71" s="5"/>
      <c r="N71" s="5"/>
    </row>
    <row r="72">
      <c r="L72" s="5"/>
      <c r="M72" s="5"/>
      <c r="N72" s="5"/>
    </row>
    <row r="73">
      <c r="L73" s="5"/>
      <c r="M73" s="5"/>
      <c r="N73" s="5"/>
    </row>
    <row r="74">
      <c r="L74" s="5"/>
      <c r="M74" s="5"/>
      <c r="N74" s="5"/>
    </row>
    <row r="75">
      <c r="L75" s="5"/>
      <c r="M75" s="5"/>
      <c r="N75" s="5"/>
    </row>
    <row r="76">
      <c r="L76" s="5"/>
      <c r="M76" s="5"/>
      <c r="N76" s="5"/>
    </row>
    <row r="77">
      <c r="L77" s="5"/>
      <c r="M77" s="5"/>
      <c r="N77" s="5"/>
    </row>
    <row r="78">
      <c r="L78" s="5"/>
      <c r="M78" s="5"/>
      <c r="N78" s="5"/>
    </row>
    <row r="79">
      <c r="L79" s="5"/>
      <c r="M79" s="5"/>
      <c r="N79" s="5"/>
    </row>
    <row r="80">
      <c r="L80" s="5"/>
      <c r="M80" s="5"/>
      <c r="N80" s="5"/>
    </row>
    <row r="81">
      <c r="L81" s="5"/>
      <c r="M81" s="5"/>
      <c r="N81" s="5"/>
    </row>
    <row r="82">
      <c r="L82" s="5"/>
      <c r="M82" s="5"/>
      <c r="N82" s="5"/>
    </row>
    <row r="83">
      <c r="L83" s="5"/>
      <c r="M83" s="5"/>
      <c r="N83" s="5"/>
    </row>
    <row r="84">
      <c r="L84" s="5"/>
      <c r="M84" s="5"/>
      <c r="N84" s="5"/>
    </row>
    <row r="85">
      <c r="L85" s="5"/>
      <c r="M85" s="5"/>
      <c r="N85" s="5"/>
    </row>
    <row r="86">
      <c r="L86" s="5"/>
      <c r="M86" s="5"/>
      <c r="N86" s="5"/>
    </row>
    <row r="87">
      <c r="L87" s="5"/>
      <c r="M87" s="5"/>
      <c r="N87" s="5"/>
    </row>
    <row r="88">
      <c r="L88" s="5"/>
      <c r="M88" s="5"/>
      <c r="N88" s="5"/>
    </row>
    <row r="89">
      <c r="L89" s="5"/>
      <c r="M89" s="5"/>
      <c r="N89" s="5"/>
    </row>
    <row r="90">
      <c r="L90" s="5"/>
      <c r="M90" s="5"/>
      <c r="N90" s="5"/>
    </row>
    <row r="91">
      <c r="L91" s="5"/>
      <c r="M91" s="5"/>
      <c r="N91" s="5"/>
    </row>
    <row r="92">
      <c r="L92" s="5"/>
      <c r="M92" s="5"/>
      <c r="N92" s="5"/>
    </row>
    <row r="93">
      <c r="L93" s="5"/>
      <c r="M93" s="5"/>
      <c r="N93" s="5"/>
    </row>
    <row r="94">
      <c r="L94" s="5"/>
      <c r="M94" s="5"/>
      <c r="N94" s="5"/>
    </row>
    <row r="95">
      <c r="L95" s="5"/>
      <c r="M95" s="5"/>
      <c r="N95" s="5"/>
    </row>
    <row r="96">
      <c r="L96" s="5"/>
      <c r="M96" s="5"/>
      <c r="N96" s="5"/>
    </row>
    <row r="97">
      <c r="L97" s="5"/>
      <c r="M97" s="5"/>
      <c r="N97" s="5"/>
    </row>
    <row r="98">
      <c r="L98" s="5"/>
      <c r="M98" s="5"/>
      <c r="N98" s="5"/>
    </row>
    <row r="99">
      <c r="L99" s="5"/>
      <c r="M99" s="5"/>
      <c r="N99" s="5"/>
    </row>
    <row r="100">
      <c r="L100" s="5"/>
      <c r="M100" s="5"/>
      <c r="N100" s="5"/>
    </row>
    <row r="101">
      <c r="L101" s="5"/>
      <c r="M101" s="5"/>
      <c r="N101" s="5"/>
    </row>
    <row r="102">
      <c r="L102" s="5"/>
      <c r="M102" s="5"/>
      <c r="N102" s="5"/>
    </row>
    <row r="103">
      <c r="L103" s="5"/>
      <c r="M103" s="5"/>
      <c r="N103" s="5"/>
    </row>
    <row r="104">
      <c r="L104" s="5"/>
      <c r="M104" s="5"/>
      <c r="N104" s="5"/>
    </row>
    <row r="105">
      <c r="L105" s="5"/>
      <c r="M105" s="5"/>
      <c r="N105" s="5"/>
    </row>
    <row r="106">
      <c r="L106" s="5"/>
      <c r="M106" s="5"/>
      <c r="N106" s="5"/>
    </row>
    <row r="107">
      <c r="L107" s="5"/>
      <c r="M107" s="5"/>
      <c r="N107" s="5"/>
    </row>
    <row r="108">
      <c r="L108" s="5"/>
      <c r="M108" s="5"/>
      <c r="N108" s="5"/>
    </row>
    <row r="109">
      <c r="L109" s="5"/>
      <c r="M109" s="5"/>
      <c r="N109" s="5"/>
    </row>
    <row r="110">
      <c r="L110" s="5"/>
      <c r="M110" s="5"/>
      <c r="N110" s="5"/>
    </row>
    <row r="111">
      <c r="L111" s="5"/>
      <c r="M111" s="5"/>
      <c r="N111" s="5"/>
    </row>
    <row r="112">
      <c r="L112" s="5"/>
      <c r="M112" s="5"/>
      <c r="N112" s="5"/>
    </row>
    <row r="113">
      <c r="L113" s="5"/>
      <c r="M113" s="5"/>
      <c r="N113" s="5"/>
    </row>
    <row r="114">
      <c r="L114" s="5"/>
      <c r="M114" s="5"/>
      <c r="N114" s="5"/>
    </row>
    <row r="115">
      <c r="L115" s="5"/>
      <c r="M115" s="5"/>
      <c r="N115" s="5"/>
    </row>
    <row r="116">
      <c r="L116" s="5"/>
      <c r="M116" s="5"/>
      <c r="N116" s="5"/>
    </row>
    <row r="117">
      <c r="L117" s="5"/>
      <c r="M117" s="5"/>
      <c r="N117" s="5"/>
    </row>
    <row r="118">
      <c r="L118" s="5"/>
      <c r="M118" s="5"/>
      <c r="N118" s="5"/>
    </row>
    <row r="119">
      <c r="L119" s="5"/>
      <c r="M119" s="5"/>
      <c r="N119" s="5"/>
    </row>
    <row r="120">
      <c r="L120" s="5"/>
      <c r="M120" s="5"/>
      <c r="N120" s="5"/>
    </row>
    <row r="121">
      <c r="L121" s="5"/>
      <c r="M121" s="5"/>
      <c r="N121" s="5"/>
    </row>
    <row r="122">
      <c r="L122" s="5"/>
      <c r="M122" s="5"/>
      <c r="N122" s="5"/>
    </row>
    <row r="123">
      <c r="L123" s="5"/>
      <c r="M123" s="5"/>
      <c r="N123" s="5"/>
    </row>
    <row r="124">
      <c r="L124" s="5"/>
      <c r="M124" s="5"/>
      <c r="N124" s="5"/>
    </row>
    <row r="125">
      <c r="L125" s="5"/>
      <c r="M125" s="5"/>
      <c r="N125" s="5"/>
    </row>
    <row r="126">
      <c r="L126" s="5"/>
      <c r="M126" s="5"/>
      <c r="N126" s="5"/>
    </row>
    <row r="127">
      <c r="L127" s="5"/>
      <c r="M127" s="5"/>
      <c r="N127" s="5"/>
    </row>
    <row r="128">
      <c r="L128" s="5"/>
      <c r="M128" s="5"/>
      <c r="N128" s="5"/>
    </row>
    <row r="129">
      <c r="L129" s="5"/>
      <c r="M129" s="5"/>
      <c r="N129" s="5"/>
    </row>
    <row r="130">
      <c r="L130" s="5"/>
      <c r="M130" s="5"/>
      <c r="N130" s="5"/>
    </row>
    <row r="131">
      <c r="L131" s="5"/>
      <c r="M131" s="5"/>
      <c r="N131" s="5"/>
    </row>
    <row r="132">
      <c r="L132" s="5"/>
      <c r="M132" s="5"/>
      <c r="N132" s="5"/>
    </row>
    <row r="133">
      <c r="L133" s="5"/>
      <c r="M133" s="5"/>
      <c r="N133" s="5"/>
    </row>
    <row r="134">
      <c r="L134" s="5"/>
      <c r="M134" s="5"/>
      <c r="N134" s="5"/>
    </row>
    <row r="135">
      <c r="L135" s="5"/>
      <c r="M135" s="5"/>
      <c r="N135" s="5"/>
    </row>
    <row r="136">
      <c r="L136" s="5"/>
      <c r="M136" s="5"/>
      <c r="N136" s="5"/>
    </row>
    <row r="137">
      <c r="L137" s="5"/>
      <c r="M137" s="5"/>
      <c r="N137" s="5"/>
    </row>
    <row r="138">
      <c r="L138" s="5"/>
      <c r="M138" s="5"/>
      <c r="N138" s="5"/>
    </row>
    <row r="139">
      <c r="L139" s="5"/>
      <c r="M139" s="5"/>
      <c r="N139" s="5"/>
    </row>
    <row r="140">
      <c r="L140" s="5"/>
      <c r="M140" s="5"/>
      <c r="N140" s="5"/>
    </row>
    <row r="141">
      <c r="L141" s="5"/>
      <c r="M141" s="5"/>
      <c r="N141" s="5"/>
    </row>
    <row r="142">
      <c r="L142" s="5"/>
      <c r="M142" s="5"/>
      <c r="N142" s="5"/>
    </row>
    <row r="143">
      <c r="L143" s="5"/>
      <c r="M143" s="5"/>
      <c r="N143" s="5"/>
    </row>
    <row r="144">
      <c r="L144" s="5"/>
      <c r="M144" s="5"/>
      <c r="N144" s="5"/>
    </row>
    <row r="145">
      <c r="L145" s="5"/>
      <c r="M145" s="5"/>
      <c r="N145" s="5"/>
    </row>
    <row r="146">
      <c r="L146" s="5"/>
      <c r="M146" s="5"/>
      <c r="N146" s="5"/>
    </row>
    <row r="147">
      <c r="L147" s="5"/>
      <c r="M147" s="5"/>
      <c r="N147" s="5"/>
    </row>
    <row r="148">
      <c r="L148" s="5"/>
      <c r="M148" s="5"/>
      <c r="N148" s="5"/>
    </row>
    <row r="149">
      <c r="L149" s="5"/>
      <c r="M149" s="5"/>
      <c r="N149" s="5"/>
    </row>
    <row r="150">
      <c r="L150" s="5"/>
      <c r="M150" s="5"/>
      <c r="N150" s="5"/>
    </row>
    <row r="151">
      <c r="L151" s="5"/>
      <c r="M151" s="5"/>
      <c r="N151" s="5"/>
    </row>
    <row r="152">
      <c r="L152" s="5"/>
      <c r="M152" s="5"/>
      <c r="N152" s="5"/>
    </row>
    <row r="153">
      <c r="L153" s="5"/>
      <c r="M153" s="5"/>
      <c r="N153" s="5"/>
    </row>
    <row r="154">
      <c r="L154" s="5"/>
      <c r="M154" s="5"/>
      <c r="N154" s="5"/>
    </row>
    <row r="155">
      <c r="L155" s="5"/>
      <c r="M155" s="5"/>
      <c r="N155" s="5"/>
    </row>
    <row r="156">
      <c r="L156" s="5"/>
      <c r="M156" s="5"/>
      <c r="N156" s="5"/>
    </row>
    <row r="157">
      <c r="L157" s="5"/>
      <c r="M157" s="5"/>
      <c r="N157" s="5"/>
    </row>
    <row r="158">
      <c r="L158" s="5"/>
      <c r="M158" s="5"/>
      <c r="N158" s="5"/>
    </row>
    <row r="159">
      <c r="L159" s="5"/>
      <c r="M159" s="5"/>
      <c r="N159" s="5"/>
    </row>
    <row r="160">
      <c r="L160" s="5"/>
      <c r="M160" s="5"/>
      <c r="N160" s="5"/>
    </row>
    <row r="161">
      <c r="L161" s="5"/>
      <c r="M161" s="5"/>
      <c r="N161" s="5"/>
    </row>
    <row r="162">
      <c r="L162" s="5"/>
      <c r="M162" s="5"/>
      <c r="N162" s="5"/>
    </row>
    <row r="163">
      <c r="L163" s="5"/>
      <c r="M163" s="5"/>
      <c r="N163" s="5"/>
    </row>
    <row r="164">
      <c r="L164" s="5"/>
      <c r="M164" s="5"/>
      <c r="N164" s="5"/>
    </row>
    <row r="165">
      <c r="L165" s="5"/>
      <c r="M165" s="5"/>
      <c r="N165" s="5"/>
    </row>
    <row r="166">
      <c r="L166" s="5"/>
      <c r="M166" s="5"/>
      <c r="N166" s="5"/>
    </row>
    <row r="167">
      <c r="L167" s="5"/>
      <c r="M167" s="5"/>
      <c r="N167" s="5"/>
    </row>
    <row r="168">
      <c r="L168" s="5"/>
      <c r="M168" s="5"/>
      <c r="N168" s="5"/>
    </row>
    <row r="169">
      <c r="L169" s="5"/>
      <c r="M169" s="5"/>
      <c r="N169" s="5"/>
    </row>
    <row r="170">
      <c r="L170" s="5"/>
      <c r="M170" s="5"/>
      <c r="N170" s="5"/>
    </row>
    <row r="171">
      <c r="L171" s="5"/>
      <c r="M171" s="5"/>
      <c r="N171" s="5"/>
    </row>
    <row r="172">
      <c r="L172" s="5"/>
      <c r="M172" s="5"/>
      <c r="N172" s="5"/>
    </row>
    <row r="173">
      <c r="L173" s="5"/>
      <c r="M173" s="5"/>
      <c r="N173" s="5"/>
    </row>
    <row r="174">
      <c r="L174" s="5"/>
      <c r="M174" s="5"/>
      <c r="N174" s="5"/>
    </row>
    <row r="175">
      <c r="L175" s="5"/>
      <c r="M175" s="5"/>
      <c r="N175" s="5"/>
    </row>
    <row r="176">
      <c r="L176" s="5"/>
      <c r="M176" s="5"/>
      <c r="N176" s="5"/>
    </row>
    <row r="177">
      <c r="L177" s="5"/>
      <c r="M177" s="5"/>
      <c r="N177" s="5"/>
    </row>
    <row r="178">
      <c r="L178" s="5"/>
      <c r="M178" s="5"/>
      <c r="N178" s="5"/>
    </row>
    <row r="179">
      <c r="L179" s="5"/>
      <c r="M179" s="5"/>
      <c r="N179" s="5"/>
    </row>
    <row r="180">
      <c r="L180" s="5"/>
      <c r="M180" s="5"/>
      <c r="N180" s="5"/>
    </row>
    <row r="181">
      <c r="L181" s="5"/>
      <c r="M181" s="5"/>
      <c r="N181" s="5"/>
    </row>
    <row r="182">
      <c r="L182" s="5"/>
      <c r="M182" s="5"/>
      <c r="N182" s="5"/>
    </row>
    <row r="183">
      <c r="L183" s="5"/>
      <c r="M183" s="5"/>
      <c r="N183" s="5"/>
    </row>
    <row r="184">
      <c r="L184" s="5"/>
      <c r="M184" s="5"/>
      <c r="N184" s="5"/>
    </row>
    <row r="185">
      <c r="L185" s="5"/>
      <c r="M185" s="5"/>
      <c r="N185" s="5"/>
    </row>
    <row r="186">
      <c r="L186" s="5"/>
      <c r="M186" s="5"/>
      <c r="N186" s="5"/>
    </row>
    <row r="187">
      <c r="L187" s="5"/>
      <c r="M187" s="5"/>
      <c r="N187" s="5"/>
    </row>
    <row r="188">
      <c r="L188" s="5"/>
      <c r="M188" s="5"/>
      <c r="N188" s="5"/>
    </row>
    <row r="189">
      <c r="L189" s="5"/>
      <c r="M189" s="5"/>
      <c r="N189" s="5"/>
    </row>
    <row r="190">
      <c r="L190" s="5"/>
      <c r="M190" s="5"/>
      <c r="N190" s="5"/>
    </row>
    <row r="191">
      <c r="L191" s="5"/>
      <c r="M191" s="5"/>
      <c r="N191" s="5"/>
    </row>
    <row r="192">
      <c r="L192" s="5"/>
      <c r="M192" s="5"/>
      <c r="N192" s="5"/>
    </row>
    <row r="193">
      <c r="L193" s="5"/>
      <c r="M193" s="5"/>
      <c r="N193" s="5"/>
    </row>
    <row r="194">
      <c r="L194" s="5"/>
      <c r="M194" s="5"/>
      <c r="N194" s="5"/>
    </row>
    <row r="195">
      <c r="L195" s="5"/>
      <c r="M195" s="5"/>
      <c r="N195" s="5"/>
    </row>
    <row r="196">
      <c r="L196" s="5"/>
      <c r="M196" s="5"/>
      <c r="N196" s="5"/>
    </row>
    <row r="197">
      <c r="L197" s="5"/>
      <c r="M197" s="5"/>
      <c r="N197" s="5"/>
    </row>
    <row r="198">
      <c r="L198" s="5"/>
      <c r="M198" s="5"/>
      <c r="N198" s="5"/>
    </row>
    <row r="199">
      <c r="L199" s="5"/>
      <c r="M199" s="5"/>
      <c r="N199" s="5"/>
    </row>
    <row r="200">
      <c r="L200" s="5"/>
      <c r="M200" s="5"/>
      <c r="N200" s="5"/>
    </row>
    <row r="201">
      <c r="L201" s="5"/>
      <c r="M201" s="5"/>
      <c r="N201" s="5"/>
    </row>
    <row r="202">
      <c r="L202" s="5"/>
      <c r="M202" s="5"/>
      <c r="N202" s="5"/>
    </row>
    <row r="203">
      <c r="L203" s="5"/>
      <c r="M203" s="5"/>
      <c r="N203" s="5"/>
    </row>
    <row r="204">
      <c r="L204" s="5"/>
      <c r="M204" s="5"/>
      <c r="N204" s="5"/>
    </row>
    <row r="205">
      <c r="L205" s="5"/>
      <c r="M205" s="5"/>
      <c r="N205" s="5"/>
    </row>
    <row r="206">
      <c r="L206" s="5"/>
      <c r="M206" s="5"/>
      <c r="N206" s="5"/>
    </row>
    <row r="207">
      <c r="L207" s="5"/>
      <c r="M207" s="5"/>
      <c r="N207" s="5"/>
    </row>
    <row r="208">
      <c r="L208" s="5"/>
      <c r="M208" s="5"/>
      <c r="N208" s="5"/>
    </row>
    <row r="209">
      <c r="L209" s="5"/>
      <c r="M209" s="5"/>
      <c r="N209" s="5"/>
    </row>
    <row r="210">
      <c r="L210" s="5"/>
      <c r="M210" s="5"/>
      <c r="N210" s="5"/>
    </row>
    <row r="211">
      <c r="L211" s="5"/>
      <c r="M211" s="5"/>
      <c r="N211" s="5"/>
    </row>
    <row r="212">
      <c r="L212" s="5"/>
      <c r="M212" s="5"/>
      <c r="N212" s="5"/>
    </row>
    <row r="213">
      <c r="L213" s="5"/>
      <c r="M213" s="5"/>
      <c r="N213" s="5"/>
    </row>
    <row r="214">
      <c r="L214" s="5"/>
      <c r="M214" s="5"/>
      <c r="N214" s="5"/>
    </row>
    <row r="215">
      <c r="L215" s="5"/>
      <c r="M215" s="5"/>
      <c r="N215" s="5"/>
    </row>
    <row r="216">
      <c r="L216" s="5"/>
      <c r="M216" s="5"/>
      <c r="N216" s="5"/>
    </row>
    <row r="217">
      <c r="L217" s="5"/>
      <c r="M217" s="5"/>
      <c r="N217" s="5"/>
    </row>
    <row r="218">
      <c r="L218" s="5"/>
      <c r="M218" s="5"/>
      <c r="N218" s="5"/>
    </row>
    <row r="219">
      <c r="L219" s="5"/>
      <c r="M219" s="5"/>
      <c r="N219" s="5"/>
    </row>
    <row r="220">
      <c r="L220" s="5"/>
      <c r="M220" s="5"/>
      <c r="N220" s="5"/>
    </row>
    <row r="221">
      <c r="L221" s="5"/>
      <c r="M221" s="5"/>
      <c r="N221" s="5"/>
    </row>
    <row r="222">
      <c r="L222" s="5"/>
      <c r="M222" s="5"/>
      <c r="N222" s="5"/>
    </row>
    <row r="223">
      <c r="L223" s="5"/>
      <c r="M223" s="5"/>
      <c r="N223" s="5"/>
    </row>
    <row r="224">
      <c r="L224" s="5"/>
      <c r="M224" s="5"/>
      <c r="N224" s="5"/>
    </row>
    <row r="225">
      <c r="L225" s="5"/>
      <c r="M225" s="5"/>
      <c r="N225" s="5"/>
    </row>
    <row r="226">
      <c r="L226" s="5"/>
      <c r="M226" s="5"/>
      <c r="N226" s="5"/>
    </row>
    <row r="227">
      <c r="L227" s="5"/>
      <c r="M227" s="5"/>
      <c r="N227" s="5"/>
    </row>
    <row r="228">
      <c r="L228" s="5"/>
      <c r="M228" s="5"/>
      <c r="N228" s="5"/>
    </row>
    <row r="229">
      <c r="L229" s="5"/>
      <c r="M229" s="5"/>
      <c r="N229" s="5"/>
    </row>
    <row r="230">
      <c r="L230" s="5"/>
      <c r="M230" s="5"/>
      <c r="N230" s="5"/>
    </row>
    <row r="231">
      <c r="L231" s="5"/>
      <c r="M231" s="5"/>
      <c r="N231" s="5"/>
    </row>
    <row r="232">
      <c r="L232" s="5"/>
      <c r="M232" s="5"/>
      <c r="N232" s="5"/>
    </row>
    <row r="233">
      <c r="L233" s="5"/>
      <c r="M233" s="5"/>
      <c r="N233" s="5"/>
    </row>
    <row r="234">
      <c r="L234" s="5"/>
      <c r="M234" s="5"/>
      <c r="N234" s="5"/>
    </row>
    <row r="235">
      <c r="L235" s="5"/>
      <c r="M235" s="5"/>
      <c r="N235" s="5"/>
    </row>
    <row r="236">
      <c r="L236" s="5"/>
      <c r="M236" s="5"/>
      <c r="N236" s="5"/>
    </row>
    <row r="237">
      <c r="L237" s="5"/>
      <c r="M237" s="5"/>
      <c r="N237" s="5"/>
    </row>
    <row r="238">
      <c r="L238" s="5"/>
      <c r="M238" s="5"/>
      <c r="N238" s="5"/>
    </row>
    <row r="239">
      <c r="L239" s="5"/>
      <c r="M239" s="5"/>
      <c r="N239" s="5"/>
    </row>
    <row r="240">
      <c r="L240" s="5"/>
      <c r="M240" s="5"/>
      <c r="N240" s="5"/>
    </row>
    <row r="241">
      <c r="L241" s="5"/>
      <c r="M241" s="5"/>
      <c r="N241" s="5"/>
    </row>
    <row r="242">
      <c r="L242" s="5"/>
      <c r="M242" s="5"/>
      <c r="N242" s="5"/>
    </row>
    <row r="243">
      <c r="L243" s="5"/>
      <c r="M243" s="5"/>
      <c r="N243" s="5"/>
    </row>
    <row r="244">
      <c r="L244" s="5"/>
      <c r="M244" s="5"/>
      <c r="N244" s="5"/>
    </row>
    <row r="245">
      <c r="L245" s="5"/>
      <c r="M245" s="5"/>
      <c r="N245" s="5"/>
    </row>
    <row r="246">
      <c r="L246" s="5"/>
      <c r="M246" s="5"/>
      <c r="N246" s="5"/>
    </row>
    <row r="247">
      <c r="L247" s="5"/>
      <c r="M247" s="5"/>
      <c r="N247" s="5"/>
    </row>
    <row r="248">
      <c r="L248" s="5"/>
      <c r="M248" s="5"/>
      <c r="N248" s="5"/>
    </row>
    <row r="249">
      <c r="L249" s="5"/>
      <c r="M249" s="5"/>
      <c r="N249" s="5"/>
    </row>
    <row r="250">
      <c r="L250" s="5"/>
      <c r="M250" s="5"/>
      <c r="N250" s="5"/>
    </row>
    <row r="251">
      <c r="L251" s="5"/>
      <c r="M251" s="5"/>
      <c r="N251" s="5"/>
    </row>
    <row r="252">
      <c r="L252" s="5"/>
      <c r="M252" s="5"/>
      <c r="N252" s="5"/>
    </row>
    <row r="253">
      <c r="L253" s="5"/>
      <c r="M253" s="5"/>
      <c r="N253" s="5"/>
    </row>
    <row r="254">
      <c r="L254" s="5"/>
      <c r="M254" s="5"/>
      <c r="N254" s="5"/>
    </row>
    <row r="255">
      <c r="L255" s="5"/>
      <c r="M255" s="5"/>
      <c r="N255" s="5"/>
    </row>
    <row r="256">
      <c r="L256" s="5"/>
      <c r="M256" s="5"/>
      <c r="N256" s="5"/>
    </row>
    <row r="257">
      <c r="L257" s="5"/>
      <c r="M257" s="5"/>
      <c r="N257" s="5"/>
    </row>
    <row r="258">
      <c r="L258" s="5"/>
      <c r="M258" s="5"/>
      <c r="N258" s="5"/>
    </row>
    <row r="259">
      <c r="L259" s="5"/>
      <c r="M259" s="5"/>
      <c r="N259" s="5"/>
    </row>
    <row r="260">
      <c r="L260" s="5"/>
      <c r="M260" s="5"/>
      <c r="N260" s="5"/>
    </row>
    <row r="261">
      <c r="L261" s="5"/>
      <c r="M261" s="5"/>
      <c r="N261" s="5"/>
    </row>
    <row r="262">
      <c r="L262" s="5"/>
      <c r="M262" s="5"/>
      <c r="N262" s="5"/>
    </row>
    <row r="263">
      <c r="L263" s="5"/>
      <c r="M263" s="5"/>
      <c r="N263" s="5"/>
    </row>
    <row r="264">
      <c r="L264" s="5"/>
      <c r="M264" s="5"/>
      <c r="N264" s="5"/>
    </row>
    <row r="265">
      <c r="L265" s="5"/>
      <c r="M265" s="5"/>
      <c r="N265" s="5"/>
    </row>
    <row r="266">
      <c r="L266" s="5"/>
      <c r="M266" s="5"/>
      <c r="N266" s="5"/>
    </row>
    <row r="267">
      <c r="L267" s="5"/>
      <c r="M267" s="5"/>
      <c r="N267" s="5"/>
    </row>
    <row r="268">
      <c r="L268" s="5"/>
      <c r="M268" s="5"/>
      <c r="N268" s="5"/>
    </row>
    <row r="269">
      <c r="L269" s="5"/>
      <c r="M269" s="5"/>
      <c r="N269" s="5"/>
    </row>
    <row r="270">
      <c r="L270" s="5"/>
      <c r="M270" s="5"/>
      <c r="N270" s="5"/>
    </row>
    <row r="271">
      <c r="L271" s="5"/>
      <c r="M271" s="5"/>
      <c r="N271" s="5"/>
    </row>
    <row r="272">
      <c r="L272" s="5"/>
      <c r="M272" s="5"/>
      <c r="N272" s="5"/>
    </row>
    <row r="273">
      <c r="L273" s="5"/>
      <c r="M273" s="5"/>
      <c r="N273" s="5"/>
    </row>
    <row r="274">
      <c r="L274" s="5"/>
      <c r="M274" s="5"/>
      <c r="N274" s="5"/>
    </row>
    <row r="275">
      <c r="L275" s="5"/>
      <c r="M275" s="5"/>
      <c r="N275" s="5"/>
    </row>
    <row r="276">
      <c r="L276" s="5"/>
      <c r="M276" s="5"/>
      <c r="N276" s="5"/>
    </row>
    <row r="277">
      <c r="L277" s="5"/>
      <c r="M277" s="5"/>
      <c r="N277" s="5"/>
    </row>
    <row r="278">
      <c r="L278" s="5"/>
      <c r="M278" s="5"/>
      <c r="N278" s="5"/>
    </row>
    <row r="279">
      <c r="L279" s="5"/>
      <c r="M279" s="5"/>
      <c r="N279" s="5"/>
    </row>
    <row r="280">
      <c r="L280" s="5"/>
      <c r="M280" s="5"/>
      <c r="N280" s="5"/>
    </row>
    <row r="281">
      <c r="L281" s="5"/>
      <c r="M281" s="5"/>
      <c r="N281" s="5"/>
    </row>
    <row r="282">
      <c r="L282" s="5"/>
      <c r="M282" s="5"/>
      <c r="N282" s="5"/>
    </row>
    <row r="283">
      <c r="L283" s="5"/>
      <c r="M283" s="5"/>
      <c r="N283" s="5"/>
    </row>
    <row r="284">
      <c r="L284" s="5"/>
      <c r="M284" s="5"/>
      <c r="N284" s="5"/>
    </row>
    <row r="285">
      <c r="L285" s="5"/>
      <c r="M285" s="5"/>
      <c r="N285" s="5"/>
    </row>
    <row r="286">
      <c r="L286" s="5"/>
      <c r="M286" s="5"/>
      <c r="N286" s="5"/>
    </row>
    <row r="287">
      <c r="L287" s="5"/>
      <c r="M287" s="5"/>
      <c r="N287" s="5"/>
    </row>
    <row r="288">
      <c r="L288" s="5"/>
      <c r="M288" s="5"/>
      <c r="N288" s="5"/>
    </row>
    <row r="289">
      <c r="L289" s="5"/>
      <c r="M289" s="5"/>
      <c r="N289" s="5"/>
    </row>
    <row r="290">
      <c r="L290" s="5"/>
      <c r="M290" s="5"/>
      <c r="N290" s="5"/>
    </row>
    <row r="291">
      <c r="L291" s="5"/>
      <c r="M291" s="5"/>
      <c r="N291" s="5"/>
    </row>
    <row r="292">
      <c r="L292" s="5"/>
      <c r="M292" s="5"/>
      <c r="N292" s="5"/>
    </row>
    <row r="293">
      <c r="L293" s="5"/>
      <c r="M293" s="5"/>
      <c r="N293" s="5"/>
    </row>
    <row r="294">
      <c r="L294" s="5"/>
      <c r="M294" s="5"/>
      <c r="N294" s="5"/>
    </row>
    <row r="295">
      <c r="L295" s="5"/>
      <c r="M295" s="5"/>
      <c r="N295" s="5"/>
    </row>
    <row r="296">
      <c r="L296" s="5"/>
      <c r="M296" s="5"/>
      <c r="N296" s="5"/>
    </row>
    <row r="297">
      <c r="L297" s="5"/>
      <c r="M297" s="5"/>
      <c r="N297" s="5"/>
    </row>
    <row r="298">
      <c r="L298" s="5"/>
      <c r="M298" s="5"/>
      <c r="N298" s="5"/>
    </row>
    <row r="299">
      <c r="L299" s="5"/>
      <c r="M299" s="5"/>
      <c r="N299" s="5"/>
    </row>
    <row r="300">
      <c r="L300" s="5"/>
      <c r="M300" s="5"/>
      <c r="N300" s="5"/>
    </row>
    <row r="301">
      <c r="L301" s="5"/>
      <c r="M301" s="5"/>
      <c r="N301" s="5"/>
    </row>
    <row r="302">
      <c r="L302" s="5"/>
      <c r="M302" s="5"/>
      <c r="N302" s="5"/>
    </row>
    <row r="303">
      <c r="L303" s="5"/>
      <c r="M303" s="5"/>
      <c r="N303" s="5"/>
    </row>
    <row r="304">
      <c r="L304" s="5"/>
      <c r="M304" s="5"/>
      <c r="N304" s="5"/>
    </row>
    <row r="305">
      <c r="L305" s="5"/>
      <c r="M305" s="5"/>
      <c r="N305" s="5"/>
    </row>
    <row r="306">
      <c r="L306" s="5"/>
      <c r="M306" s="5"/>
      <c r="N306" s="5"/>
    </row>
    <row r="307">
      <c r="L307" s="5"/>
      <c r="M307" s="5"/>
      <c r="N307" s="5"/>
    </row>
    <row r="308">
      <c r="L308" s="5"/>
      <c r="M308" s="5"/>
      <c r="N308" s="5"/>
    </row>
    <row r="309">
      <c r="L309" s="5"/>
      <c r="M309" s="5"/>
      <c r="N309" s="5"/>
    </row>
    <row r="310">
      <c r="L310" s="5"/>
      <c r="M310" s="5"/>
      <c r="N310" s="5"/>
    </row>
    <row r="311">
      <c r="L311" s="5"/>
      <c r="M311" s="5"/>
      <c r="N311" s="5"/>
    </row>
    <row r="312">
      <c r="L312" s="5"/>
      <c r="M312" s="5"/>
      <c r="N312" s="5"/>
    </row>
    <row r="313">
      <c r="L313" s="5"/>
      <c r="M313" s="5"/>
      <c r="N313" s="5"/>
    </row>
    <row r="314">
      <c r="L314" s="5"/>
      <c r="M314" s="5"/>
      <c r="N314" s="5"/>
    </row>
    <row r="315">
      <c r="L315" s="5"/>
      <c r="M315" s="5"/>
      <c r="N315" s="5"/>
    </row>
    <row r="316">
      <c r="L316" s="5"/>
      <c r="M316" s="5"/>
      <c r="N316" s="5"/>
    </row>
    <row r="317">
      <c r="L317" s="5"/>
      <c r="M317" s="5"/>
      <c r="N317" s="5"/>
    </row>
    <row r="318">
      <c r="L318" s="5"/>
      <c r="M318" s="5"/>
      <c r="N318" s="5"/>
    </row>
    <row r="319">
      <c r="L319" s="5"/>
      <c r="M319" s="5"/>
      <c r="N319" s="5"/>
    </row>
    <row r="320">
      <c r="L320" s="5"/>
      <c r="M320" s="5"/>
      <c r="N320" s="5"/>
    </row>
    <row r="321">
      <c r="L321" s="5"/>
      <c r="M321" s="5"/>
      <c r="N321" s="5"/>
    </row>
    <row r="322">
      <c r="L322" s="5"/>
      <c r="M322" s="5"/>
      <c r="N322" s="5"/>
    </row>
    <row r="323">
      <c r="L323" s="5"/>
      <c r="M323" s="5"/>
      <c r="N323" s="5"/>
    </row>
    <row r="324">
      <c r="L324" s="5"/>
      <c r="M324" s="5"/>
      <c r="N324" s="5"/>
    </row>
    <row r="325">
      <c r="L325" s="5"/>
      <c r="M325" s="5"/>
      <c r="N325" s="5"/>
    </row>
    <row r="326">
      <c r="L326" s="5"/>
      <c r="M326" s="5"/>
      <c r="N326" s="5"/>
    </row>
    <row r="327">
      <c r="L327" s="5"/>
      <c r="M327" s="5"/>
      <c r="N327" s="5"/>
    </row>
    <row r="328">
      <c r="L328" s="5"/>
      <c r="M328" s="5"/>
      <c r="N328" s="5"/>
    </row>
    <row r="329">
      <c r="L329" s="5"/>
      <c r="M329" s="5"/>
      <c r="N329" s="5"/>
    </row>
    <row r="330">
      <c r="L330" s="5"/>
      <c r="M330" s="5"/>
      <c r="N330" s="5"/>
    </row>
    <row r="331">
      <c r="L331" s="5"/>
      <c r="M331" s="5"/>
      <c r="N331" s="5"/>
    </row>
    <row r="332">
      <c r="L332" s="5"/>
      <c r="M332" s="5"/>
      <c r="N332" s="5"/>
    </row>
    <row r="333">
      <c r="L333" s="5"/>
      <c r="M333" s="5"/>
      <c r="N333" s="5"/>
    </row>
    <row r="334">
      <c r="L334" s="5"/>
      <c r="M334" s="5"/>
      <c r="N334" s="5"/>
    </row>
    <row r="335">
      <c r="L335" s="5"/>
      <c r="M335" s="5"/>
      <c r="N335" s="5"/>
    </row>
    <row r="336">
      <c r="L336" s="5"/>
      <c r="M336" s="5"/>
      <c r="N336" s="5"/>
    </row>
    <row r="337">
      <c r="L337" s="5"/>
      <c r="M337" s="5"/>
      <c r="N337" s="5"/>
    </row>
    <row r="338">
      <c r="L338" s="5"/>
      <c r="M338" s="5"/>
      <c r="N338" s="5"/>
    </row>
    <row r="339">
      <c r="L339" s="5"/>
      <c r="M339" s="5"/>
      <c r="N339" s="5"/>
    </row>
    <row r="340">
      <c r="L340" s="5"/>
      <c r="M340" s="5"/>
      <c r="N340" s="5"/>
    </row>
    <row r="341">
      <c r="L341" s="5"/>
      <c r="M341" s="5"/>
      <c r="N341" s="5"/>
    </row>
    <row r="342">
      <c r="L342" s="5"/>
      <c r="M342" s="5"/>
      <c r="N342" s="5"/>
    </row>
    <row r="343">
      <c r="L343" s="5"/>
      <c r="M343" s="5"/>
      <c r="N343" s="5"/>
    </row>
    <row r="344">
      <c r="L344" s="5"/>
      <c r="M344" s="5"/>
      <c r="N344" s="5"/>
    </row>
    <row r="345">
      <c r="L345" s="5"/>
      <c r="M345" s="5"/>
      <c r="N345" s="5"/>
    </row>
    <row r="346">
      <c r="L346" s="5"/>
      <c r="M346" s="5"/>
      <c r="N346" s="5"/>
    </row>
    <row r="347">
      <c r="L347" s="5"/>
      <c r="M347" s="5"/>
      <c r="N347" s="5"/>
    </row>
    <row r="348">
      <c r="L348" s="5"/>
      <c r="M348" s="5"/>
      <c r="N348" s="5"/>
    </row>
    <row r="349">
      <c r="L349" s="5"/>
      <c r="M349" s="5"/>
      <c r="N349" s="5"/>
    </row>
    <row r="350">
      <c r="L350" s="5"/>
      <c r="M350" s="5"/>
      <c r="N350" s="5"/>
    </row>
    <row r="351">
      <c r="L351" s="5"/>
      <c r="M351" s="5"/>
      <c r="N351" s="5"/>
    </row>
    <row r="352">
      <c r="L352" s="5"/>
      <c r="M352" s="5"/>
      <c r="N352" s="5"/>
    </row>
    <row r="353">
      <c r="L353" s="5"/>
      <c r="M353" s="5"/>
      <c r="N353" s="5"/>
    </row>
    <row r="354">
      <c r="L354" s="5"/>
      <c r="M354" s="5"/>
      <c r="N354" s="5"/>
    </row>
    <row r="355">
      <c r="L355" s="5"/>
      <c r="M355" s="5"/>
      <c r="N355" s="5"/>
    </row>
    <row r="356">
      <c r="L356" s="5"/>
      <c r="M356" s="5"/>
      <c r="N356" s="5"/>
    </row>
    <row r="357">
      <c r="L357" s="5"/>
      <c r="M357" s="5"/>
      <c r="N357" s="5"/>
    </row>
    <row r="358">
      <c r="L358" s="5"/>
      <c r="M358" s="5"/>
      <c r="N358" s="5"/>
    </row>
    <row r="359">
      <c r="L359" s="5"/>
      <c r="M359" s="5"/>
      <c r="N359" s="5"/>
    </row>
    <row r="360">
      <c r="L360" s="5"/>
      <c r="M360" s="5"/>
      <c r="N360" s="5"/>
    </row>
    <row r="361">
      <c r="L361" s="5"/>
      <c r="M361" s="5"/>
      <c r="N361" s="5"/>
    </row>
    <row r="362">
      <c r="L362" s="5"/>
      <c r="M362" s="5"/>
      <c r="N362" s="5"/>
    </row>
    <row r="363">
      <c r="L363" s="5"/>
      <c r="M363" s="5"/>
      <c r="N363" s="5"/>
    </row>
    <row r="364">
      <c r="L364" s="5"/>
      <c r="M364" s="5"/>
      <c r="N364" s="5"/>
    </row>
    <row r="365">
      <c r="L365" s="5"/>
      <c r="M365" s="5"/>
      <c r="N365" s="5"/>
    </row>
    <row r="366">
      <c r="L366" s="5"/>
      <c r="M366" s="5"/>
      <c r="N366" s="5"/>
    </row>
    <row r="367">
      <c r="L367" s="5"/>
      <c r="M367" s="5"/>
      <c r="N367" s="5"/>
    </row>
    <row r="368">
      <c r="L368" s="5"/>
      <c r="M368" s="5"/>
      <c r="N368" s="5"/>
    </row>
    <row r="369">
      <c r="L369" s="5"/>
      <c r="M369" s="5"/>
      <c r="N369" s="5"/>
    </row>
    <row r="370">
      <c r="L370" s="5"/>
      <c r="M370" s="5"/>
      <c r="N370" s="5"/>
    </row>
    <row r="371">
      <c r="L371" s="5"/>
      <c r="M371" s="5"/>
      <c r="N371" s="5"/>
    </row>
    <row r="372">
      <c r="L372" s="5"/>
      <c r="M372" s="5"/>
      <c r="N372" s="5"/>
    </row>
    <row r="373">
      <c r="L373" s="5"/>
      <c r="M373" s="5"/>
      <c r="N373" s="5"/>
    </row>
    <row r="374">
      <c r="L374" s="5"/>
      <c r="M374" s="5"/>
      <c r="N374" s="5"/>
    </row>
    <row r="375">
      <c r="L375" s="5"/>
      <c r="M375" s="5"/>
      <c r="N375" s="5"/>
    </row>
    <row r="376">
      <c r="L376" s="5"/>
      <c r="M376" s="5"/>
      <c r="N376" s="5"/>
    </row>
    <row r="377">
      <c r="L377" s="5"/>
      <c r="M377" s="5"/>
      <c r="N377" s="5"/>
    </row>
    <row r="378">
      <c r="L378" s="5"/>
      <c r="M378" s="5"/>
      <c r="N378" s="5"/>
    </row>
    <row r="379">
      <c r="L379" s="5"/>
      <c r="M379" s="5"/>
      <c r="N379" s="5"/>
    </row>
    <row r="380">
      <c r="L380" s="5"/>
      <c r="M380" s="5"/>
      <c r="N380" s="5"/>
    </row>
    <row r="381">
      <c r="L381" s="5"/>
      <c r="M381" s="5"/>
      <c r="N381" s="5"/>
    </row>
    <row r="382">
      <c r="L382" s="5"/>
      <c r="M382" s="5"/>
      <c r="N382" s="5"/>
    </row>
    <row r="383">
      <c r="L383" s="5"/>
      <c r="M383" s="5"/>
      <c r="N383" s="5"/>
    </row>
    <row r="384">
      <c r="L384" s="5"/>
      <c r="M384" s="5"/>
      <c r="N384" s="5"/>
    </row>
    <row r="385">
      <c r="L385" s="5"/>
      <c r="M385" s="5"/>
      <c r="N385" s="5"/>
    </row>
    <row r="386">
      <c r="L386" s="5"/>
      <c r="M386" s="5"/>
      <c r="N386" s="5"/>
    </row>
    <row r="387">
      <c r="L387" s="5"/>
      <c r="M387" s="5"/>
      <c r="N387" s="5"/>
    </row>
    <row r="388">
      <c r="L388" s="5"/>
      <c r="M388" s="5"/>
      <c r="N388" s="5"/>
    </row>
    <row r="389">
      <c r="L389" s="5"/>
      <c r="M389" s="5"/>
      <c r="N389" s="5"/>
    </row>
    <row r="390">
      <c r="L390" s="5"/>
      <c r="M390" s="5"/>
      <c r="N390" s="5"/>
    </row>
    <row r="391">
      <c r="L391" s="5"/>
      <c r="M391" s="5"/>
      <c r="N391" s="5"/>
    </row>
    <row r="392">
      <c r="L392" s="5"/>
      <c r="M392" s="5"/>
      <c r="N392" s="5"/>
    </row>
    <row r="393">
      <c r="L393" s="5"/>
      <c r="M393" s="5"/>
      <c r="N393" s="5"/>
    </row>
    <row r="394">
      <c r="L394" s="5"/>
      <c r="M394" s="5"/>
      <c r="N394" s="5"/>
    </row>
    <row r="395">
      <c r="L395" s="5"/>
      <c r="M395" s="5"/>
      <c r="N395" s="5"/>
    </row>
    <row r="396">
      <c r="L396" s="5"/>
      <c r="M396" s="5"/>
      <c r="N396" s="5"/>
    </row>
    <row r="397">
      <c r="L397" s="5"/>
      <c r="M397" s="5"/>
      <c r="N397" s="5"/>
    </row>
    <row r="398">
      <c r="L398" s="5"/>
      <c r="M398" s="5"/>
      <c r="N398" s="5"/>
    </row>
    <row r="399">
      <c r="L399" s="5"/>
      <c r="M399" s="5"/>
      <c r="N399" s="5"/>
    </row>
    <row r="400">
      <c r="L400" s="5"/>
      <c r="M400" s="5"/>
      <c r="N400" s="5"/>
    </row>
    <row r="401">
      <c r="L401" s="5"/>
      <c r="M401" s="5"/>
      <c r="N401" s="5"/>
    </row>
    <row r="402">
      <c r="L402" s="5"/>
      <c r="M402" s="5"/>
      <c r="N402" s="5"/>
    </row>
    <row r="403">
      <c r="L403" s="5"/>
      <c r="M403" s="5"/>
      <c r="N403" s="5"/>
    </row>
    <row r="404">
      <c r="L404" s="5"/>
      <c r="M404" s="5"/>
      <c r="N404" s="5"/>
    </row>
    <row r="405">
      <c r="L405" s="5"/>
      <c r="M405" s="5"/>
      <c r="N405" s="5"/>
    </row>
    <row r="406">
      <c r="L406" s="5"/>
      <c r="M406" s="5"/>
      <c r="N406" s="5"/>
    </row>
    <row r="407">
      <c r="L407" s="5"/>
      <c r="M407" s="5"/>
      <c r="N407" s="5"/>
    </row>
    <row r="408">
      <c r="L408" s="5"/>
      <c r="M408" s="5"/>
      <c r="N408" s="5"/>
    </row>
    <row r="409">
      <c r="L409" s="5"/>
      <c r="M409" s="5"/>
      <c r="N409" s="5"/>
    </row>
    <row r="410">
      <c r="L410" s="5"/>
      <c r="M410" s="5"/>
      <c r="N410" s="5"/>
    </row>
    <row r="411">
      <c r="L411" s="5"/>
      <c r="M411" s="5"/>
      <c r="N411" s="5"/>
    </row>
    <row r="412">
      <c r="L412" s="5"/>
      <c r="M412" s="5"/>
      <c r="N412" s="5"/>
    </row>
    <row r="413">
      <c r="L413" s="5"/>
      <c r="M413" s="5"/>
      <c r="N413" s="5"/>
    </row>
    <row r="414">
      <c r="L414" s="5"/>
      <c r="M414" s="5"/>
      <c r="N414" s="5"/>
    </row>
    <row r="415">
      <c r="L415" s="5"/>
      <c r="M415" s="5"/>
      <c r="N415" s="5"/>
    </row>
    <row r="416">
      <c r="L416" s="5"/>
      <c r="M416" s="5"/>
      <c r="N416" s="5"/>
    </row>
    <row r="417">
      <c r="L417" s="5"/>
      <c r="M417" s="5"/>
      <c r="N417" s="5"/>
    </row>
    <row r="418">
      <c r="L418" s="5"/>
      <c r="M418" s="5"/>
      <c r="N418" s="5"/>
    </row>
    <row r="419">
      <c r="L419" s="5"/>
      <c r="M419" s="5"/>
      <c r="N419" s="5"/>
    </row>
    <row r="420">
      <c r="L420" s="5"/>
      <c r="M420" s="5"/>
      <c r="N420" s="5"/>
    </row>
    <row r="421">
      <c r="L421" s="5"/>
      <c r="M421" s="5"/>
      <c r="N421" s="5"/>
    </row>
    <row r="422">
      <c r="L422" s="5"/>
      <c r="M422" s="5"/>
      <c r="N422" s="5"/>
    </row>
    <row r="423">
      <c r="L423" s="5"/>
      <c r="M423" s="5"/>
      <c r="N423" s="5"/>
    </row>
    <row r="424">
      <c r="L424" s="5"/>
      <c r="M424" s="5"/>
      <c r="N424" s="5"/>
    </row>
    <row r="425">
      <c r="L425" s="5"/>
      <c r="M425" s="5"/>
      <c r="N425" s="5"/>
    </row>
    <row r="426">
      <c r="L426" s="5"/>
      <c r="M426" s="5"/>
      <c r="N426" s="5"/>
    </row>
    <row r="427">
      <c r="L427" s="5"/>
      <c r="M427" s="5"/>
      <c r="N427" s="5"/>
    </row>
    <row r="428">
      <c r="L428" s="5"/>
      <c r="M428" s="5"/>
      <c r="N428" s="5"/>
    </row>
    <row r="429">
      <c r="L429" s="5"/>
      <c r="M429" s="5"/>
      <c r="N429" s="5"/>
    </row>
    <row r="430">
      <c r="L430" s="5"/>
      <c r="M430" s="5"/>
      <c r="N430" s="5"/>
    </row>
    <row r="431">
      <c r="L431" s="5"/>
      <c r="M431" s="5"/>
      <c r="N431" s="5"/>
    </row>
    <row r="432">
      <c r="L432" s="5"/>
      <c r="M432" s="5"/>
      <c r="N432" s="5"/>
    </row>
    <row r="433">
      <c r="L433" s="5"/>
      <c r="M433" s="5"/>
      <c r="N433" s="5"/>
    </row>
    <row r="434">
      <c r="L434" s="5"/>
      <c r="M434" s="5"/>
      <c r="N434" s="5"/>
    </row>
    <row r="435">
      <c r="L435" s="5"/>
      <c r="M435" s="5"/>
      <c r="N435" s="5"/>
    </row>
    <row r="436">
      <c r="L436" s="5"/>
      <c r="M436" s="5"/>
      <c r="N436" s="5"/>
    </row>
    <row r="437">
      <c r="L437" s="5"/>
      <c r="M437" s="5"/>
      <c r="N437" s="5"/>
    </row>
    <row r="438">
      <c r="L438" s="5"/>
      <c r="M438" s="5"/>
      <c r="N438" s="5"/>
    </row>
    <row r="439">
      <c r="L439" s="5"/>
      <c r="M439" s="5"/>
      <c r="N439" s="5"/>
    </row>
    <row r="440">
      <c r="L440" s="5"/>
      <c r="M440" s="5"/>
      <c r="N440" s="5"/>
    </row>
    <row r="441">
      <c r="L441" s="5"/>
      <c r="M441" s="5"/>
      <c r="N441" s="5"/>
    </row>
    <row r="442">
      <c r="L442" s="5"/>
      <c r="M442" s="5"/>
      <c r="N442" s="5"/>
    </row>
    <row r="443">
      <c r="L443" s="5"/>
      <c r="M443" s="5"/>
      <c r="N443" s="5"/>
    </row>
    <row r="444">
      <c r="L444" s="5"/>
      <c r="M444" s="5"/>
      <c r="N444" s="5"/>
    </row>
    <row r="445">
      <c r="L445" s="5"/>
      <c r="M445" s="5"/>
      <c r="N445" s="5"/>
    </row>
    <row r="446">
      <c r="L446" s="5"/>
      <c r="M446" s="5"/>
      <c r="N446" s="5"/>
    </row>
    <row r="447">
      <c r="L447" s="5"/>
      <c r="M447" s="5"/>
      <c r="N447" s="5"/>
    </row>
    <row r="448">
      <c r="L448" s="5"/>
      <c r="M448" s="5"/>
      <c r="N448" s="5"/>
    </row>
    <row r="449">
      <c r="L449" s="5"/>
      <c r="M449" s="5"/>
      <c r="N449" s="5"/>
    </row>
    <row r="450">
      <c r="L450" s="5"/>
      <c r="M450" s="5"/>
      <c r="N450" s="5"/>
    </row>
    <row r="451">
      <c r="L451" s="5"/>
      <c r="M451" s="5"/>
      <c r="N451" s="5"/>
    </row>
    <row r="452">
      <c r="L452" s="5"/>
      <c r="M452" s="5"/>
      <c r="N452" s="5"/>
    </row>
    <row r="453">
      <c r="L453" s="5"/>
      <c r="M453" s="5"/>
      <c r="N453" s="5"/>
    </row>
    <row r="454">
      <c r="L454" s="5"/>
      <c r="M454" s="5"/>
      <c r="N454" s="5"/>
    </row>
    <row r="455">
      <c r="L455" s="5"/>
      <c r="M455" s="5"/>
      <c r="N455" s="5"/>
    </row>
    <row r="456">
      <c r="L456" s="5"/>
      <c r="M456" s="5"/>
      <c r="N456" s="5"/>
    </row>
    <row r="457">
      <c r="L457" s="5"/>
      <c r="M457" s="5"/>
      <c r="N457" s="5"/>
    </row>
    <row r="458">
      <c r="L458" s="5"/>
      <c r="M458" s="5"/>
      <c r="N458" s="5"/>
    </row>
    <row r="459">
      <c r="L459" s="5"/>
      <c r="M459" s="5"/>
      <c r="N459" s="5"/>
    </row>
    <row r="460">
      <c r="L460" s="5"/>
      <c r="M460" s="5"/>
      <c r="N460" s="5"/>
    </row>
    <row r="461">
      <c r="L461" s="5"/>
      <c r="M461" s="5"/>
      <c r="N461" s="5"/>
    </row>
    <row r="462">
      <c r="L462" s="5"/>
      <c r="M462" s="5"/>
      <c r="N462" s="5"/>
    </row>
    <row r="463">
      <c r="L463" s="5"/>
      <c r="M463" s="5"/>
      <c r="N463" s="5"/>
    </row>
    <row r="464">
      <c r="L464" s="5"/>
      <c r="M464" s="5"/>
      <c r="N464" s="5"/>
    </row>
    <row r="465">
      <c r="L465" s="5"/>
      <c r="M465" s="5"/>
      <c r="N465" s="5"/>
    </row>
    <row r="466">
      <c r="L466" s="5"/>
      <c r="M466" s="5"/>
      <c r="N466" s="5"/>
    </row>
    <row r="467">
      <c r="L467" s="5"/>
      <c r="M467" s="5"/>
      <c r="N467" s="5"/>
    </row>
    <row r="468">
      <c r="L468" s="5"/>
      <c r="M468" s="5"/>
      <c r="N468" s="5"/>
    </row>
    <row r="469">
      <c r="L469" s="5"/>
      <c r="M469" s="5"/>
      <c r="N469" s="5"/>
    </row>
    <row r="470">
      <c r="L470" s="5"/>
      <c r="M470" s="5"/>
      <c r="N470" s="5"/>
    </row>
    <row r="471">
      <c r="L471" s="5"/>
      <c r="M471" s="5"/>
      <c r="N471" s="5"/>
    </row>
    <row r="472">
      <c r="L472" s="5"/>
      <c r="M472" s="5"/>
      <c r="N472" s="5"/>
    </row>
    <row r="473">
      <c r="L473" s="5"/>
      <c r="M473" s="5"/>
      <c r="N473" s="5"/>
    </row>
    <row r="474">
      <c r="L474" s="5"/>
      <c r="M474" s="5"/>
      <c r="N474" s="5"/>
    </row>
    <row r="475">
      <c r="L475" s="5"/>
      <c r="M475" s="5"/>
      <c r="N475" s="5"/>
    </row>
    <row r="476">
      <c r="L476" s="5"/>
      <c r="M476" s="5"/>
      <c r="N476" s="5"/>
    </row>
    <row r="477">
      <c r="L477" s="5"/>
      <c r="M477" s="5"/>
      <c r="N477" s="5"/>
    </row>
    <row r="478">
      <c r="L478" s="5"/>
      <c r="M478" s="5"/>
      <c r="N478" s="5"/>
    </row>
    <row r="479">
      <c r="L479" s="5"/>
      <c r="M479" s="5"/>
      <c r="N479" s="5"/>
    </row>
    <row r="480">
      <c r="L480" s="5"/>
      <c r="M480" s="5"/>
      <c r="N480" s="5"/>
    </row>
    <row r="481">
      <c r="L481" s="5"/>
      <c r="M481" s="5"/>
      <c r="N481" s="5"/>
    </row>
    <row r="482">
      <c r="L482" s="5"/>
      <c r="M482" s="5"/>
      <c r="N482" s="5"/>
    </row>
    <row r="483">
      <c r="L483" s="5"/>
      <c r="M483" s="5"/>
      <c r="N483" s="5"/>
    </row>
    <row r="484">
      <c r="L484" s="5"/>
      <c r="M484" s="5"/>
      <c r="N484" s="5"/>
    </row>
    <row r="485">
      <c r="L485" s="5"/>
      <c r="M485" s="5"/>
      <c r="N485" s="5"/>
    </row>
    <row r="486">
      <c r="L486" s="5"/>
      <c r="M486" s="5"/>
      <c r="N486" s="5"/>
    </row>
    <row r="487">
      <c r="L487" s="5"/>
      <c r="M487" s="5"/>
      <c r="N487" s="5"/>
    </row>
    <row r="488">
      <c r="L488" s="5"/>
      <c r="M488" s="5"/>
      <c r="N488" s="5"/>
    </row>
    <row r="489">
      <c r="L489" s="5"/>
      <c r="M489" s="5"/>
      <c r="N489" s="5"/>
    </row>
    <row r="490">
      <c r="L490" s="5"/>
      <c r="M490" s="5"/>
      <c r="N490" s="5"/>
    </row>
    <row r="491">
      <c r="L491" s="5"/>
      <c r="M491" s="5"/>
      <c r="N491" s="5"/>
    </row>
    <row r="492">
      <c r="L492" s="5"/>
      <c r="M492" s="5"/>
      <c r="N492" s="5"/>
    </row>
    <row r="493">
      <c r="L493" s="5"/>
      <c r="M493" s="5"/>
      <c r="N493" s="5"/>
    </row>
    <row r="494">
      <c r="L494" s="5"/>
      <c r="M494" s="5"/>
      <c r="N494" s="5"/>
    </row>
    <row r="495">
      <c r="L495" s="5"/>
      <c r="M495" s="5"/>
      <c r="N495" s="5"/>
    </row>
    <row r="496">
      <c r="L496" s="5"/>
      <c r="M496" s="5"/>
      <c r="N496" s="5"/>
    </row>
    <row r="497">
      <c r="L497" s="5"/>
      <c r="M497" s="5"/>
      <c r="N497" s="5"/>
    </row>
    <row r="498">
      <c r="L498" s="5"/>
      <c r="M498" s="5"/>
      <c r="N498" s="5"/>
    </row>
    <row r="499">
      <c r="L499" s="5"/>
      <c r="M499" s="5"/>
      <c r="N499" s="5"/>
    </row>
    <row r="500">
      <c r="L500" s="5"/>
      <c r="M500" s="5"/>
      <c r="N500" s="5"/>
    </row>
    <row r="501">
      <c r="L501" s="5"/>
      <c r="M501" s="5"/>
      <c r="N501" s="5"/>
    </row>
    <row r="502">
      <c r="L502" s="5"/>
      <c r="M502" s="5"/>
      <c r="N502" s="5"/>
    </row>
    <row r="503">
      <c r="L503" s="5"/>
      <c r="M503" s="5"/>
      <c r="N503" s="5"/>
    </row>
    <row r="504">
      <c r="L504" s="5"/>
      <c r="M504" s="5"/>
      <c r="N504" s="5"/>
    </row>
    <row r="505">
      <c r="L505" s="5"/>
      <c r="M505" s="5"/>
      <c r="N505" s="5"/>
    </row>
    <row r="506">
      <c r="L506" s="5"/>
      <c r="M506" s="5"/>
      <c r="N506" s="5"/>
    </row>
    <row r="507">
      <c r="L507" s="5"/>
      <c r="M507" s="5"/>
      <c r="N507" s="5"/>
    </row>
    <row r="508">
      <c r="L508" s="5"/>
      <c r="M508" s="5"/>
      <c r="N508" s="5"/>
    </row>
    <row r="509">
      <c r="L509" s="5"/>
      <c r="M509" s="5"/>
      <c r="N509" s="5"/>
    </row>
    <row r="510">
      <c r="L510" s="5"/>
      <c r="M510" s="5"/>
      <c r="N510" s="5"/>
    </row>
    <row r="511">
      <c r="L511" s="5"/>
      <c r="M511" s="5"/>
      <c r="N511" s="5"/>
    </row>
    <row r="512">
      <c r="L512" s="5"/>
      <c r="M512" s="5"/>
      <c r="N512" s="5"/>
    </row>
    <row r="513">
      <c r="L513" s="5"/>
      <c r="M513" s="5"/>
      <c r="N513" s="5"/>
    </row>
    <row r="514">
      <c r="L514" s="5"/>
      <c r="M514" s="5"/>
      <c r="N514" s="5"/>
    </row>
    <row r="515">
      <c r="L515" s="5"/>
      <c r="M515" s="5"/>
      <c r="N515" s="5"/>
    </row>
    <row r="516">
      <c r="L516" s="5"/>
      <c r="M516" s="5"/>
      <c r="N516" s="5"/>
    </row>
    <row r="517">
      <c r="L517" s="5"/>
      <c r="M517" s="5"/>
      <c r="N517" s="5"/>
    </row>
    <row r="518">
      <c r="L518" s="5"/>
      <c r="M518" s="5"/>
      <c r="N518" s="5"/>
    </row>
    <row r="519">
      <c r="L519" s="5"/>
      <c r="M519" s="5"/>
      <c r="N519" s="5"/>
    </row>
    <row r="520">
      <c r="L520" s="5"/>
      <c r="M520" s="5"/>
      <c r="N520" s="5"/>
    </row>
    <row r="521">
      <c r="L521" s="5"/>
      <c r="M521" s="5"/>
      <c r="N521" s="5"/>
    </row>
    <row r="522">
      <c r="L522" s="5"/>
      <c r="M522" s="5"/>
      <c r="N522" s="5"/>
    </row>
    <row r="523">
      <c r="L523" s="5"/>
      <c r="M523" s="5"/>
      <c r="N523" s="5"/>
    </row>
    <row r="524">
      <c r="L524" s="5"/>
      <c r="M524" s="5"/>
      <c r="N524" s="5"/>
    </row>
    <row r="525">
      <c r="L525" s="5"/>
      <c r="M525" s="5"/>
      <c r="N525" s="5"/>
    </row>
    <row r="526">
      <c r="L526" s="5"/>
      <c r="M526" s="5"/>
      <c r="N526" s="5"/>
    </row>
    <row r="527">
      <c r="L527" s="5"/>
      <c r="M527" s="5"/>
      <c r="N527" s="5"/>
    </row>
    <row r="528">
      <c r="L528" s="5"/>
      <c r="M528" s="5"/>
      <c r="N528" s="5"/>
    </row>
    <row r="529">
      <c r="L529" s="5"/>
      <c r="M529" s="5"/>
      <c r="N529" s="5"/>
    </row>
    <row r="530">
      <c r="L530" s="5"/>
      <c r="M530" s="5"/>
      <c r="N530" s="5"/>
    </row>
    <row r="531">
      <c r="L531" s="5"/>
      <c r="M531" s="5"/>
      <c r="N531" s="5"/>
    </row>
    <row r="532">
      <c r="L532" s="5"/>
      <c r="M532" s="5"/>
      <c r="N532" s="5"/>
    </row>
    <row r="533">
      <c r="L533" s="5"/>
      <c r="M533" s="5"/>
      <c r="N533" s="5"/>
    </row>
    <row r="534">
      <c r="L534" s="5"/>
      <c r="M534" s="5"/>
      <c r="N534" s="5"/>
    </row>
    <row r="535">
      <c r="L535" s="5"/>
      <c r="M535" s="5"/>
      <c r="N535" s="5"/>
    </row>
    <row r="536">
      <c r="L536" s="5"/>
      <c r="M536" s="5"/>
      <c r="N536" s="5"/>
    </row>
    <row r="537">
      <c r="L537" s="5"/>
      <c r="M537" s="5"/>
      <c r="N537" s="5"/>
    </row>
    <row r="538">
      <c r="L538" s="5"/>
      <c r="M538" s="5"/>
      <c r="N538" s="5"/>
    </row>
    <row r="539">
      <c r="L539" s="5"/>
      <c r="M539" s="5"/>
      <c r="N539" s="5"/>
    </row>
    <row r="540">
      <c r="L540" s="5"/>
      <c r="M540" s="5"/>
      <c r="N540" s="5"/>
    </row>
    <row r="541">
      <c r="L541" s="5"/>
      <c r="M541" s="5"/>
      <c r="N541" s="5"/>
    </row>
    <row r="542">
      <c r="L542" s="5"/>
      <c r="M542" s="5"/>
      <c r="N542" s="5"/>
    </row>
    <row r="543">
      <c r="L543" s="5"/>
      <c r="M543" s="5"/>
      <c r="N543" s="5"/>
    </row>
    <row r="544">
      <c r="L544" s="5"/>
      <c r="M544" s="5"/>
      <c r="N544" s="5"/>
    </row>
    <row r="545">
      <c r="L545" s="5"/>
      <c r="M545" s="5"/>
      <c r="N545" s="5"/>
    </row>
    <row r="546">
      <c r="L546" s="5"/>
      <c r="M546" s="5"/>
      <c r="N546" s="5"/>
    </row>
    <row r="547">
      <c r="L547" s="5"/>
      <c r="M547" s="5"/>
      <c r="N547" s="5"/>
    </row>
    <row r="548">
      <c r="L548" s="5"/>
      <c r="M548" s="5"/>
      <c r="N548" s="5"/>
    </row>
    <row r="549">
      <c r="L549" s="5"/>
      <c r="M549" s="5"/>
      <c r="N549" s="5"/>
    </row>
    <row r="550">
      <c r="L550" s="5"/>
      <c r="M550" s="5"/>
      <c r="N550" s="5"/>
    </row>
    <row r="551">
      <c r="L551" s="5"/>
      <c r="M551" s="5"/>
      <c r="N551" s="5"/>
    </row>
    <row r="552">
      <c r="L552" s="5"/>
      <c r="M552" s="5"/>
      <c r="N552" s="5"/>
    </row>
    <row r="553">
      <c r="L553" s="5"/>
      <c r="M553" s="5"/>
      <c r="N553" s="5"/>
    </row>
    <row r="554">
      <c r="L554" s="5"/>
      <c r="M554" s="5"/>
      <c r="N554" s="5"/>
    </row>
    <row r="555">
      <c r="L555" s="5"/>
      <c r="M555" s="5"/>
      <c r="N555" s="5"/>
    </row>
    <row r="556">
      <c r="L556" s="5"/>
      <c r="M556" s="5"/>
      <c r="N556" s="5"/>
    </row>
    <row r="557">
      <c r="L557" s="5"/>
      <c r="M557" s="5"/>
      <c r="N557" s="5"/>
    </row>
    <row r="558">
      <c r="L558" s="5"/>
      <c r="M558" s="5"/>
      <c r="N558" s="5"/>
    </row>
    <row r="559">
      <c r="L559" s="5"/>
      <c r="M559" s="5"/>
      <c r="N559" s="5"/>
    </row>
    <row r="560">
      <c r="L560" s="5"/>
      <c r="M560" s="5"/>
      <c r="N560" s="5"/>
    </row>
    <row r="561">
      <c r="L561" s="5"/>
      <c r="M561" s="5"/>
      <c r="N561" s="5"/>
    </row>
    <row r="562">
      <c r="L562" s="5"/>
      <c r="M562" s="5"/>
      <c r="N562" s="5"/>
    </row>
    <row r="563">
      <c r="L563" s="5"/>
      <c r="M563" s="5"/>
      <c r="N563" s="5"/>
    </row>
    <row r="564">
      <c r="L564" s="5"/>
      <c r="M564" s="5"/>
      <c r="N564" s="5"/>
    </row>
    <row r="565">
      <c r="L565" s="5"/>
      <c r="M565" s="5"/>
      <c r="N565" s="5"/>
    </row>
    <row r="566">
      <c r="L566" s="5"/>
      <c r="M566" s="5"/>
      <c r="N566" s="5"/>
    </row>
    <row r="567">
      <c r="L567" s="5"/>
      <c r="M567" s="5"/>
      <c r="N567" s="5"/>
    </row>
    <row r="568">
      <c r="L568" s="5"/>
      <c r="M568" s="5"/>
      <c r="N568" s="5"/>
    </row>
    <row r="569">
      <c r="L569" s="5"/>
      <c r="M569" s="5"/>
      <c r="N569" s="5"/>
    </row>
    <row r="570">
      <c r="L570" s="5"/>
      <c r="M570" s="5"/>
      <c r="N570" s="5"/>
    </row>
    <row r="571">
      <c r="L571" s="5"/>
      <c r="M571" s="5"/>
      <c r="N571" s="5"/>
    </row>
    <row r="572">
      <c r="L572" s="5"/>
      <c r="M572" s="5"/>
      <c r="N572" s="5"/>
    </row>
    <row r="573">
      <c r="L573" s="5"/>
      <c r="M573" s="5"/>
      <c r="N573" s="5"/>
    </row>
    <row r="574">
      <c r="L574" s="5"/>
      <c r="M574" s="5"/>
      <c r="N574" s="5"/>
    </row>
    <row r="575">
      <c r="L575" s="5"/>
      <c r="M575" s="5"/>
      <c r="N575" s="5"/>
    </row>
    <row r="576">
      <c r="L576" s="5"/>
      <c r="M576" s="5"/>
      <c r="N576" s="5"/>
    </row>
    <row r="577">
      <c r="L577" s="5"/>
      <c r="M577" s="5"/>
      <c r="N577" s="5"/>
    </row>
    <row r="578">
      <c r="L578" s="5"/>
      <c r="M578" s="5"/>
      <c r="N578" s="5"/>
    </row>
    <row r="579">
      <c r="L579" s="5"/>
      <c r="M579" s="5"/>
      <c r="N579" s="5"/>
    </row>
    <row r="580">
      <c r="L580" s="5"/>
      <c r="M580" s="5"/>
      <c r="N580" s="5"/>
    </row>
    <row r="581">
      <c r="L581" s="5"/>
      <c r="M581" s="5"/>
      <c r="N581" s="5"/>
    </row>
    <row r="582">
      <c r="L582" s="5"/>
      <c r="M582" s="5"/>
      <c r="N582" s="5"/>
    </row>
    <row r="583">
      <c r="L583" s="5"/>
      <c r="M583" s="5"/>
      <c r="N583" s="5"/>
    </row>
    <row r="584">
      <c r="L584" s="5"/>
      <c r="M584" s="5"/>
      <c r="N584" s="5"/>
    </row>
    <row r="585">
      <c r="L585" s="5"/>
      <c r="M585" s="5"/>
      <c r="N585" s="5"/>
    </row>
    <row r="586">
      <c r="L586" s="5"/>
      <c r="M586" s="5"/>
      <c r="N586" s="5"/>
    </row>
    <row r="587">
      <c r="L587" s="5"/>
      <c r="M587" s="5"/>
      <c r="N587" s="5"/>
    </row>
    <row r="588">
      <c r="L588" s="5"/>
      <c r="M588" s="5"/>
      <c r="N588" s="5"/>
    </row>
    <row r="589">
      <c r="L589" s="5"/>
      <c r="M589" s="5"/>
      <c r="N589" s="5"/>
    </row>
    <row r="590">
      <c r="L590" s="5"/>
      <c r="M590" s="5"/>
      <c r="N590" s="5"/>
    </row>
    <row r="591">
      <c r="L591" s="5"/>
      <c r="M591" s="5"/>
      <c r="N591" s="5"/>
    </row>
    <row r="592">
      <c r="L592" s="5"/>
      <c r="M592" s="5"/>
      <c r="N592" s="5"/>
    </row>
    <row r="593">
      <c r="L593" s="5"/>
      <c r="M593" s="5"/>
      <c r="N593" s="5"/>
    </row>
    <row r="594">
      <c r="L594" s="5"/>
      <c r="M594" s="5"/>
      <c r="N594" s="5"/>
    </row>
    <row r="595">
      <c r="L595" s="5"/>
      <c r="M595" s="5"/>
      <c r="N595" s="5"/>
    </row>
    <row r="596">
      <c r="L596" s="5"/>
      <c r="M596" s="5"/>
      <c r="N596" s="5"/>
    </row>
    <row r="597">
      <c r="L597" s="5"/>
      <c r="M597" s="5"/>
      <c r="N597" s="5"/>
    </row>
    <row r="598">
      <c r="L598" s="5"/>
      <c r="M598" s="5"/>
      <c r="N598" s="5"/>
    </row>
    <row r="599">
      <c r="L599" s="5"/>
      <c r="M599" s="5"/>
      <c r="N599" s="5"/>
    </row>
    <row r="600">
      <c r="L600" s="5"/>
      <c r="M600" s="5"/>
      <c r="N600" s="5"/>
    </row>
    <row r="601">
      <c r="L601" s="5"/>
      <c r="M601" s="5"/>
      <c r="N601" s="5"/>
    </row>
    <row r="602">
      <c r="L602" s="5"/>
      <c r="M602" s="5"/>
      <c r="N602" s="5"/>
    </row>
    <row r="603">
      <c r="L603" s="5"/>
      <c r="M603" s="5"/>
      <c r="N603" s="5"/>
    </row>
    <row r="604">
      <c r="L604" s="5"/>
      <c r="M604" s="5"/>
      <c r="N604" s="5"/>
    </row>
    <row r="605">
      <c r="L605" s="5"/>
      <c r="M605" s="5"/>
      <c r="N605" s="5"/>
    </row>
    <row r="606">
      <c r="L606" s="5"/>
      <c r="M606" s="5"/>
      <c r="N606" s="5"/>
    </row>
    <row r="607">
      <c r="L607" s="5"/>
      <c r="M607" s="5"/>
      <c r="N607" s="5"/>
    </row>
    <row r="608">
      <c r="L608" s="5"/>
      <c r="M608" s="5"/>
      <c r="N608" s="5"/>
    </row>
    <row r="609">
      <c r="L609" s="5"/>
      <c r="M609" s="5"/>
      <c r="N609" s="5"/>
    </row>
    <row r="610">
      <c r="L610" s="5"/>
      <c r="M610" s="5"/>
      <c r="N610" s="5"/>
    </row>
    <row r="611">
      <c r="L611" s="5"/>
      <c r="M611" s="5"/>
      <c r="N611" s="5"/>
    </row>
    <row r="612">
      <c r="L612" s="5"/>
      <c r="M612" s="5"/>
      <c r="N612" s="5"/>
    </row>
    <row r="613">
      <c r="L613" s="5"/>
      <c r="M613" s="5"/>
      <c r="N613" s="5"/>
    </row>
    <row r="614">
      <c r="L614" s="5"/>
      <c r="M614" s="5"/>
      <c r="N614" s="5"/>
    </row>
    <row r="615">
      <c r="L615" s="5"/>
      <c r="M615" s="5"/>
      <c r="N615" s="5"/>
    </row>
    <row r="616">
      <c r="L616" s="5"/>
      <c r="M616" s="5"/>
      <c r="N616" s="5"/>
    </row>
    <row r="617">
      <c r="L617" s="5"/>
      <c r="M617" s="5"/>
      <c r="N617" s="5"/>
    </row>
    <row r="618">
      <c r="L618" s="5"/>
      <c r="M618" s="5"/>
      <c r="N618" s="5"/>
    </row>
    <row r="619">
      <c r="L619" s="5"/>
      <c r="M619" s="5"/>
      <c r="N619" s="5"/>
    </row>
    <row r="620">
      <c r="L620" s="5"/>
      <c r="M620" s="5"/>
      <c r="N620" s="5"/>
    </row>
    <row r="621">
      <c r="L621" s="5"/>
      <c r="M621" s="5"/>
      <c r="N621" s="5"/>
    </row>
    <row r="622">
      <c r="L622" s="5"/>
      <c r="M622" s="5"/>
      <c r="N622" s="5"/>
    </row>
    <row r="623">
      <c r="L623" s="5"/>
      <c r="M623" s="5"/>
      <c r="N623" s="5"/>
    </row>
    <row r="624">
      <c r="L624" s="5"/>
      <c r="M624" s="5"/>
      <c r="N624" s="5"/>
    </row>
    <row r="625">
      <c r="L625" s="5"/>
      <c r="M625" s="5"/>
      <c r="N625" s="5"/>
    </row>
    <row r="626">
      <c r="L626" s="5"/>
      <c r="M626" s="5"/>
      <c r="N626" s="5"/>
    </row>
    <row r="627">
      <c r="L627" s="5"/>
      <c r="M627" s="5"/>
      <c r="N627" s="5"/>
    </row>
    <row r="628">
      <c r="L628" s="5"/>
      <c r="M628" s="5"/>
      <c r="N628" s="5"/>
    </row>
    <row r="629">
      <c r="L629" s="5"/>
      <c r="M629" s="5"/>
      <c r="N629" s="5"/>
    </row>
    <row r="630">
      <c r="L630" s="5"/>
      <c r="M630" s="5"/>
      <c r="N630" s="5"/>
    </row>
    <row r="631">
      <c r="L631" s="5"/>
      <c r="M631" s="5"/>
      <c r="N631" s="5"/>
    </row>
    <row r="632">
      <c r="L632" s="5"/>
      <c r="M632" s="5"/>
      <c r="N632" s="5"/>
    </row>
    <row r="633">
      <c r="L633" s="5"/>
      <c r="M633" s="5"/>
      <c r="N633" s="5"/>
    </row>
    <row r="634">
      <c r="L634" s="5"/>
      <c r="M634" s="5"/>
      <c r="N634" s="5"/>
    </row>
    <row r="635">
      <c r="L635" s="5"/>
      <c r="M635" s="5"/>
      <c r="N635" s="5"/>
    </row>
    <row r="636">
      <c r="L636" s="5"/>
      <c r="M636" s="5"/>
      <c r="N636" s="5"/>
    </row>
    <row r="637">
      <c r="L637" s="5"/>
      <c r="M637" s="5"/>
      <c r="N637" s="5"/>
    </row>
    <row r="638">
      <c r="L638" s="5"/>
      <c r="M638" s="5"/>
      <c r="N638" s="5"/>
    </row>
    <row r="639">
      <c r="L639" s="5"/>
      <c r="M639" s="5"/>
      <c r="N639" s="5"/>
    </row>
    <row r="640">
      <c r="L640" s="5"/>
      <c r="M640" s="5"/>
      <c r="N640" s="5"/>
    </row>
    <row r="641">
      <c r="L641" s="5"/>
      <c r="M641" s="5"/>
      <c r="N641" s="5"/>
    </row>
    <row r="642">
      <c r="L642" s="5"/>
      <c r="M642" s="5"/>
      <c r="N642" s="5"/>
    </row>
    <row r="643">
      <c r="L643" s="5"/>
      <c r="M643" s="5"/>
      <c r="N643" s="5"/>
    </row>
    <row r="644">
      <c r="L644" s="5"/>
      <c r="M644" s="5"/>
      <c r="N644" s="5"/>
    </row>
    <row r="645">
      <c r="L645" s="5"/>
      <c r="M645" s="5"/>
      <c r="N645" s="5"/>
    </row>
    <row r="646">
      <c r="L646" s="5"/>
      <c r="M646" s="5"/>
      <c r="N646" s="5"/>
    </row>
    <row r="647">
      <c r="L647" s="5"/>
      <c r="M647" s="5"/>
      <c r="N647" s="5"/>
    </row>
    <row r="648">
      <c r="L648" s="5"/>
      <c r="M648" s="5"/>
      <c r="N648" s="5"/>
    </row>
    <row r="649">
      <c r="L649" s="5"/>
      <c r="M649" s="5"/>
      <c r="N649" s="5"/>
    </row>
    <row r="650">
      <c r="L650" s="5"/>
      <c r="M650" s="5"/>
      <c r="N650" s="5"/>
    </row>
    <row r="651">
      <c r="L651" s="5"/>
      <c r="M651" s="5"/>
      <c r="N651" s="5"/>
    </row>
    <row r="652">
      <c r="L652" s="5"/>
      <c r="M652" s="5"/>
      <c r="N652" s="5"/>
    </row>
    <row r="653">
      <c r="L653" s="5"/>
      <c r="M653" s="5"/>
      <c r="N653" s="5"/>
    </row>
    <row r="654">
      <c r="L654" s="5"/>
      <c r="M654" s="5"/>
      <c r="N654" s="5"/>
    </row>
    <row r="655">
      <c r="L655" s="5"/>
      <c r="M655" s="5"/>
      <c r="N655" s="5"/>
    </row>
    <row r="656">
      <c r="L656" s="5"/>
      <c r="M656" s="5"/>
      <c r="N656" s="5"/>
    </row>
    <row r="657">
      <c r="L657" s="5"/>
      <c r="M657" s="5"/>
      <c r="N657" s="5"/>
    </row>
    <row r="658">
      <c r="L658" s="5"/>
      <c r="M658" s="5"/>
      <c r="N658" s="5"/>
    </row>
    <row r="659">
      <c r="L659" s="5"/>
      <c r="M659" s="5"/>
      <c r="N659" s="5"/>
    </row>
    <row r="660">
      <c r="L660" s="5"/>
      <c r="M660" s="5"/>
      <c r="N660" s="5"/>
    </row>
    <row r="661">
      <c r="L661" s="5"/>
      <c r="M661" s="5"/>
      <c r="N661" s="5"/>
    </row>
    <row r="662">
      <c r="L662" s="5"/>
      <c r="M662" s="5"/>
      <c r="N662" s="5"/>
    </row>
    <row r="663">
      <c r="L663" s="5"/>
      <c r="M663" s="5"/>
      <c r="N663" s="5"/>
    </row>
    <row r="664">
      <c r="L664" s="5"/>
      <c r="M664" s="5"/>
      <c r="N664" s="5"/>
    </row>
    <row r="665">
      <c r="L665" s="5"/>
      <c r="M665" s="5"/>
      <c r="N665" s="5"/>
    </row>
    <row r="666">
      <c r="L666" s="5"/>
      <c r="M666" s="5"/>
      <c r="N666" s="5"/>
    </row>
    <row r="667">
      <c r="L667" s="5"/>
      <c r="M667" s="5"/>
      <c r="N667" s="5"/>
    </row>
    <row r="668">
      <c r="L668" s="5"/>
      <c r="M668" s="5"/>
      <c r="N668" s="5"/>
    </row>
    <row r="669">
      <c r="L669" s="5"/>
      <c r="M669" s="5"/>
      <c r="N669" s="5"/>
    </row>
    <row r="670">
      <c r="L670" s="5"/>
      <c r="M670" s="5"/>
      <c r="N670" s="5"/>
    </row>
    <row r="671">
      <c r="L671" s="5"/>
      <c r="M671" s="5"/>
      <c r="N671" s="5"/>
    </row>
    <row r="672">
      <c r="L672" s="5"/>
      <c r="M672" s="5"/>
      <c r="N672" s="5"/>
    </row>
    <row r="673">
      <c r="L673" s="5"/>
      <c r="M673" s="5"/>
      <c r="N673" s="5"/>
    </row>
    <row r="674">
      <c r="L674" s="5"/>
      <c r="M674" s="5"/>
      <c r="N674" s="5"/>
    </row>
    <row r="675">
      <c r="L675" s="5"/>
      <c r="M675" s="5"/>
      <c r="N675" s="5"/>
    </row>
    <row r="676">
      <c r="L676" s="5"/>
      <c r="M676" s="5"/>
      <c r="N676" s="5"/>
    </row>
    <row r="677">
      <c r="L677" s="5"/>
      <c r="M677" s="5"/>
      <c r="N677" s="5"/>
    </row>
    <row r="678">
      <c r="L678" s="5"/>
      <c r="M678" s="5"/>
      <c r="N678" s="5"/>
    </row>
    <row r="679">
      <c r="L679" s="5"/>
      <c r="M679" s="5"/>
      <c r="N679" s="5"/>
    </row>
    <row r="680">
      <c r="L680" s="5"/>
      <c r="M680" s="5"/>
      <c r="N680" s="5"/>
    </row>
    <row r="681">
      <c r="L681" s="5"/>
      <c r="M681" s="5"/>
      <c r="N681" s="5"/>
    </row>
    <row r="682">
      <c r="L682" s="5"/>
      <c r="M682" s="5"/>
      <c r="N682" s="5"/>
    </row>
    <row r="683">
      <c r="L683" s="5"/>
      <c r="M683" s="5"/>
      <c r="N683" s="5"/>
    </row>
    <row r="684">
      <c r="L684" s="5"/>
      <c r="M684" s="5"/>
      <c r="N684" s="5"/>
    </row>
    <row r="685">
      <c r="L685" s="5"/>
      <c r="M685" s="5"/>
      <c r="N685" s="5"/>
    </row>
    <row r="686">
      <c r="L686" s="5"/>
      <c r="M686" s="5"/>
      <c r="N686" s="5"/>
    </row>
    <row r="687">
      <c r="L687" s="5"/>
      <c r="M687" s="5"/>
      <c r="N687" s="5"/>
    </row>
    <row r="688">
      <c r="L688" s="5"/>
      <c r="M688" s="5"/>
      <c r="N688" s="5"/>
    </row>
    <row r="689">
      <c r="L689" s="5"/>
      <c r="M689" s="5"/>
      <c r="N689" s="5"/>
    </row>
    <row r="690">
      <c r="L690" s="5"/>
      <c r="M690" s="5"/>
      <c r="N690" s="5"/>
    </row>
    <row r="691">
      <c r="L691" s="5"/>
      <c r="M691" s="5"/>
      <c r="N691" s="5"/>
    </row>
    <row r="692">
      <c r="L692" s="5"/>
      <c r="M692" s="5"/>
      <c r="N692" s="5"/>
    </row>
    <row r="693">
      <c r="L693" s="5"/>
      <c r="M693" s="5"/>
      <c r="N693" s="5"/>
    </row>
    <row r="694">
      <c r="L694" s="5"/>
      <c r="M694" s="5"/>
      <c r="N694" s="5"/>
    </row>
    <row r="695">
      <c r="L695" s="5"/>
      <c r="M695" s="5"/>
      <c r="N695" s="5"/>
    </row>
    <row r="696">
      <c r="L696" s="5"/>
      <c r="M696" s="5"/>
      <c r="N696" s="5"/>
    </row>
    <row r="697">
      <c r="L697" s="5"/>
      <c r="M697" s="5"/>
      <c r="N697" s="5"/>
    </row>
    <row r="698">
      <c r="L698" s="5"/>
      <c r="M698" s="5"/>
      <c r="N698" s="5"/>
    </row>
    <row r="699">
      <c r="L699" s="5"/>
      <c r="M699" s="5"/>
      <c r="N699" s="5"/>
    </row>
    <row r="700">
      <c r="L700" s="5"/>
      <c r="M700" s="5"/>
      <c r="N700" s="5"/>
    </row>
    <row r="701">
      <c r="L701" s="5"/>
      <c r="M701" s="5"/>
      <c r="N701" s="5"/>
    </row>
    <row r="702">
      <c r="L702" s="5"/>
      <c r="M702" s="5"/>
      <c r="N702" s="5"/>
    </row>
    <row r="703">
      <c r="L703" s="5"/>
      <c r="M703" s="5"/>
      <c r="N703" s="5"/>
    </row>
    <row r="704">
      <c r="L704" s="5"/>
      <c r="M704" s="5"/>
      <c r="N704" s="5"/>
    </row>
    <row r="705">
      <c r="L705" s="5"/>
      <c r="M705" s="5"/>
      <c r="N705" s="5"/>
    </row>
    <row r="706">
      <c r="L706" s="5"/>
      <c r="M706" s="5"/>
      <c r="N706" s="5"/>
    </row>
    <row r="707">
      <c r="L707" s="5"/>
      <c r="M707" s="5"/>
      <c r="N707" s="5"/>
    </row>
    <row r="708">
      <c r="L708" s="5"/>
      <c r="M708" s="5"/>
      <c r="N708" s="5"/>
    </row>
    <row r="709">
      <c r="L709" s="5"/>
      <c r="M709" s="5"/>
      <c r="N709" s="5"/>
    </row>
    <row r="710">
      <c r="L710" s="5"/>
      <c r="M710" s="5"/>
      <c r="N710" s="5"/>
    </row>
    <row r="711">
      <c r="L711" s="5"/>
      <c r="M711" s="5"/>
      <c r="N711" s="5"/>
    </row>
    <row r="712">
      <c r="L712" s="5"/>
      <c r="M712" s="5"/>
      <c r="N712" s="5"/>
    </row>
    <row r="713">
      <c r="L713" s="5"/>
      <c r="M713" s="5"/>
      <c r="N713" s="5"/>
    </row>
    <row r="714">
      <c r="L714" s="5"/>
      <c r="M714" s="5"/>
      <c r="N714" s="5"/>
    </row>
    <row r="715">
      <c r="L715" s="5"/>
      <c r="M715" s="5"/>
      <c r="N715" s="5"/>
    </row>
    <row r="716">
      <c r="L716" s="5"/>
      <c r="M716" s="5"/>
      <c r="N716" s="5"/>
    </row>
    <row r="717">
      <c r="L717" s="5"/>
      <c r="M717" s="5"/>
      <c r="N717" s="5"/>
    </row>
    <row r="718">
      <c r="L718" s="5"/>
      <c r="M718" s="5"/>
      <c r="N718" s="5"/>
    </row>
    <row r="719">
      <c r="L719" s="5"/>
      <c r="M719" s="5"/>
      <c r="N719" s="5"/>
    </row>
    <row r="720">
      <c r="L720" s="5"/>
      <c r="M720" s="5"/>
      <c r="N720" s="5"/>
    </row>
    <row r="721">
      <c r="L721" s="5"/>
      <c r="M721" s="5"/>
      <c r="N721" s="5"/>
    </row>
    <row r="722">
      <c r="L722" s="5"/>
      <c r="M722" s="5"/>
      <c r="N722" s="5"/>
    </row>
    <row r="723">
      <c r="L723" s="5"/>
      <c r="M723" s="5"/>
      <c r="N723" s="5"/>
    </row>
    <row r="724">
      <c r="L724" s="5"/>
      <c r="M724" s="5"/>
      <c r="N724" s="5"/>
    </row>
    <row r="725">
      <c r="L725" s="5"/>
      <c r="M725" s="5"/>
      <c r="N725" s="5"/>
    </row>
    <row r="726">
      <c r="L726" s="5"/>
      <c r="M726" s="5"/>
      <c r="N726" s="5"/>
    </row>
    <row r="727">
      <c r="L727" s="5"/>
      <c r="M727" s="5"/>
      <c r="N727" s="5"/>
    </row>
    <row r="728">
      <c r="L728" s="5"/>
      <c r="M728" s="5"/>
      <c r="N728" s="5"/>
    </row>
    <row r="729">
      <c r="L729" s="5"/>
      <c r="M729" s="5"/>
      <c r="N729" s="5"/>
    </row>
    <row r="730">
      <c r="L730" s="5"/>
      <c r="M730" s="5"/>
      <c r="N730" s="5"/>
    </row>
    <row r="731">
      <c r="L731" s="5"/>
      <c r="M731" s="5"/>
      <c r="N731" s="5"/>
    </row>
    <row r="732">
      <c r="L732" s="5"/>
      <c r="M732" s="5"/>
      <c r="N732" s="5"/>
    </row>
    <row r="733">
      <c r="L733" s="5"/>
      <c r="M733" s="5"/>
      <c r="N733" s="5"/>
    </row>
    <row r="734">
      <c r="L734" s="5"/>
      <c r="M734" s="5"/>
      <c r="N734" s="5"/>
    </row>
    <row r="735">
      <c r="L735" s="5"/>
      <c r="M735" s="5"/>
      <c r="N735" s="5"/>
    </row>
    <row r="736">
      <c r="L736" s="5"/>
      <c r="M736" s="5"/>
      <c r="N736" s="5"/>
    </row>
    <row r="737">
      <c r="L737" s="5"/>
      <c r="M737" s="5"/>
      <c r="N737" s="5"/>
    </row>
    <row r="738">
      <c r="L738" s="5"/>
      <c r="M738" s="5"/>
      <c r="N738" s="5"/>
    </row>
    <row r="739">
      <c r="L739" s="5"/>
      <c r="M739" s="5"/>
      <c r="N739" s="5"/>
    </row>
    <row r="740">
      <c r="L740" s="5"/>
      <c r="M740" s="5"/>
      <c r="N740" s="5"/>
    </row>
    <row r="741">
      <c r="L741" s="5"/>
      <c r="M741" s="5"/>
      <c r="N741" s="5"/>
    </row>
    <row r="742">
      <c r="L742" s="5"/>
      <c r="M742" s="5"/>
      <c r="N742" s="5"/>
    </row>
    <row r="743">
      <c r="L743" s="5"/>
      <c r="M743" s="5"/>
      <c r="N743" s="5"/>
    </row>
    <row r="744">
      <c r="L744" s="5"/>
      <c r="M744" s="5"/>
      <c r="N744" s="5"/>
    </row>
    <row r="745">
      <c r="L745" s="5"/>
      <c r="M745" s="5"/>
      <c r="N745" s="5"/>
    </row>
    <row r="746">
      <c r="L746" s="5"/>
      <c r="M746" s="5"/>
      <c r="N746" s="5"/>
    </row>
    <row r="747">
      <c r="L747" s="5"/>
      <c r="M747" s="5"/>
      <c r="N747" s="5"/>
    </row>
    <row r="748">
      <c r="L748" s="5"/>
      <c r="M748" s="5"/>
      <c r="N748" s="5"/>
    </row>
    <row r="749">
      <c r="L749" s="5"/>
      <c r="M749" s="5"/>
      <c r="N749" s="5"/>
    </row>
    <row r="750">
      <c r="L750" s="5"/>
      <c r="M750" s="5"/>
      <c r="N750" s="5"/>
    </row>
    <row r="751">
      <c r="L751" s="5"/>
      <c r="M751" s="5"/>
      <c r="N751" s="5"/>
    </row>
    <row r="752">
      <c r="L752" s="5"/>
      <c r="M752" s="5"/>
      <c r="N752" s="5"/>
    </row>
    <row r="753">
      <c r="L753" s="5"/>
      <c r="M753" s="5"/>
      <c r="N753" s="5"/>
    </row>
    <row r="754">
      <c r="L754" s="5"/>
      <c r="M754" s="5"/>
      <c r="N754" s="5"/>
    </row>
    <row r="755">
      <c r="L755" s="5"/>
      <c r="M755" s="5"/>
      <c r="N755" s="5"/>
    </row>
    <row r="756">
      <c r="L756" s="5"/>
      <c r="M756" s="5"/>
      <c r="N756" s="5"/>
    </row>
    <row r="757">
      <c r="L757" s="5"/>
      <c r="M757" s="5"/>
      <c r="N757" s="5"/>
    </row>
    <row r="758">
      <c r="L758" s="5"/>
      <c r="M758" s="5"/>
      <c r="N758" s="5"/>
    </row>
    <row r="759">
      <c r="L759" s="5"/>
      <c r="M759" s="5"/>
      <c r="N759" s="5"/>
    </row>
    <row r="760">
      <c r="L760" s="5"/>
      <c r="M760" s="5"/>
      <c r="N760" s="5"/>
    </row>
    <row r="761">
      <c r="L761" s="5"/>
      <c r="M761" s="5"/>
      <c r="N761" s="5"/>
    </row>
    <row r="762">
      <c r="L762" s="5"/>
      <c r="M762" s="5"/>
      <c r="N762" s="5"/>
    </row>
    <row r="763">
      <c r="L763" s="5"/>
      <c r="M763" s="5"/>
      <c r="N763" s="5"/>
    </row>
    <row r="764">
      <c r="L764" s="5"/>
      <c r="M764" s="5"/>
      <c r="N764" s="5"/>
    </row>
    <row r="765">
      <c r="L765" s="5"/>
      <c r="M765" s="5"/>
      <c r="N765" s="5"/>
    </row>
    <row r="766">
      <c r="L766" s="5"/>
      <c r="M766" s="5"/>
      <c r="N766" s="5"/>
    </row>
    <row r="767">
      <c r="L767" s="5"/>
      <c r="M767" s="5"/>
      <c r="N767" s="5"/>
    </row>
    <row r="768">
      <c r="L768" s="5"/>
      <c r="M768" s="5"/>
      <c r="N768" s="5"/>
    </row>
    <row r="769">
      <c r="L769" s="5"/>
      <c r="M769" s="5"/>
      <c r="N769" s="5"/>
    </row>
    <row r="770">
      <c r="L770" s="5"/>
      <c r="M770" s="5"/>
      <c r="N770" s="5"/>
    </row>
    <row r="771">
      <c r="L771" s="5"/>
      <c r="M771" s="5"/>
      <c r="N771" s="5"/>
    </row>
    <row r="772">
      <c r="L772" s="5"/>
      <c r="M772" s="5"/>
      <c r="N772" s="5"/>
    </row>
    <row r="773">
      <c r="L773" s="5"/>
      <c r="M773" s="5"/>
      <c r="N773" s="5"/>
    </row>
    <row r="774">
      <c r="L774" s="5"/>
      <c r="M774" s="5"/>
      <c r="N774" s="5"/>
    </row>
    <row r="775">
      <c r="L775" s="5"/>
      <c r="M775" s="5"/>
      <c r="N775" s="5"/>
    </row>
    <row r="776">
      <c r="L776" s="5"/>
      <c r="M776" s="5"/>
      <c r="N776" s="5"/>
    </row>
    <row r="777">
      <c r="L777" s="5"/>
      <c r="M777" s="5"/>
      <c r="N777" s="5"/>
    </row>
    <row r="778">
      <c r="L778" s="5"/>
      <c r="M778" s="5"/>
      <c r="N778" s="5"/>
    </row>
    <row r="779">
      <c r="L779" s="5"/>
      <c r="M779" s="5"/>
      <c r="N779" s="5"/>
    </row>
    <row r="780">
      <c r="L780" s="5"/>
      <c r="M780" s="5"/>
      <c r="N780" s="5"/>
    </row>
    <row r="781">
      <c r="L781" s="5"/>
      <c r="M781" s="5"/>
      <c r="N781" s="5"/>
    </row>
    <row r="782">
      <c r="L782" s="5"/>
      <c r="M782" s="5"/>
      <c r="N782" s="5"/>
    </row>
    <row r="783">
      <c r="L783" s="5"/>
      <c r="M783" s="5"/>
      <c r="N783" s="5"/>
    </row>
    <row r="784">
      <c r="L784" s="5"/>
      <c r="M784" s="5"/>
      <c r="N784" s="5"/>
    </row>
    <row r="785">
      <c r="L785" s="5"/>
      <c r="M785" s="5"/>
      <c r="N785" s="5"/>
    </row>
    <row r="786">
      <c r="L786" s="5"/>
      <c r="M786" s="5"/>
      <c r="N786" s="5"/>
    </row>
    <row r="787">
      <c r="L787" s="5"/>
      <c r="M787" s="5"/>
      <c r="N787" s="5"/>
    </row>
    <row r="788">
      <c r="L788" s="5"/>
      <c r="M788" s="5"/>
      <c r="N788" s="5"/>
    </row>
    <row r="789">
      <c r="L789" s="5"/>
      <c r="M789" s="5"/>
      <c r="N789" s="5"/>
    </row>
    <row r="790">
      <c r="L790" s="5"/>
      <c r="M790" s="5"/>
      <c r="N790" s="5"/>
    </row>
    <row r="791">
      <c r="L791" s="5"/>
      <c r="M791" s="5"/>
      <c r="N791" s="5"/>
    </row>
    <row r="792">
      <c r="L792" s="5"/>
      <c r="M792" s="5"/>
      <c r="N792" s="5"/>
    </row>
    <row r="793">
      <c r="L793" s="5"/>
      <c r="M793" s="5"/>
      <c r="N793" s="5"/>
    </row>
    <row r="794">
      <c r="L794" s="5"/>
      <c r="M794" s="5"/>
      <c r="N794" s="5"/>
    </row>
    <row r="795">
      <c r="L795" s="5"/>
      <c r="M795" s="5"/>
      <c r="N795" s="5"/>
    </row>
    <row r="796">
      <c r="L796" s="5"/>
      <c r="M796" s="5"/>
      <c r="N796" s="5"/>
    </row>
    <row r="797">
      <c r="L797" s="5"/>
      <c r="M797" s="5"/>
      <c r="N797" s="5"/>
    </row>
    <row r="798">
      <c r="L798" s="5"/>
      <c r="M798" s="5"/>
      <c r="N798" s="5"/>
    </row>
    <row r="799">
      <c r="L799" s="5"/>
      <c r="M799" s="5"/>
      <c r="N799" s="5"/>
    </row>
    <row r="800">
      <c r="L800" s="5"/>
      <c r="M800" s="5"/>
      <c r="N800" s="5"/>
    </row>
    <row r="801">
      <c r="L801" s="5"/>
      <c r="M801" s="5"/>
      <c r="N801" s="5"/>
    </row>
    <row r="802">
      <c r="L802" s="5"/>
      <c r="M802" s="5"/>
      <c r="N802" s="5"/>
    </row>
    <row r="803">
      <c r="L803" s="5"/>
      <c r="M803" s="5"/>
      <c r="N803" s="5"/>
    </row>
    <row r="804">
      <c r="L804" s="5"/>
      <c r="M804" s="5"/>
      <c r="N804" s="5"/>
    </row>
    <row r="805">
      <c r="L805" s="5"/>
      <c r="M805" s="5"/>
      <c r="N805" s="5"/>
    </row>
    <row r="806">
      <c r="L806" s="5"/>
      <c r="M806" s="5"/>
      <c r="N806" s="5"/>
    </row>
    <row r="807">
      <c r="L807" s="5"/>
      <c r="M807" s="5"/>
      <c r="N807" s="5"/>
    </row>
    <row r="808">
      <c r="L808" s="5"/>
      <c r="M808" s="5"/>
      <c r="N808" s="5"/>
    </row>
    <row r="809">
      <c r="L809" s="5"/>
      <c r="M809" s="5"/>
      <c r="N809" s="5"/>
    </row>
    <row r="810">
      <c r="L810" s="5"/>
      <c r="M810" s="5"/>
      <c r="N810" s="5"/>
    </row>
    <row r="811">
      <c r="L811" s="5"/>
      <c r="M811" s="5"/>
      <c r="N811" s="5"/>
    </row>
    <row r="812">
      <c r="L812" s="5"/>
      <c r="M812" s="5"/>
      <c r="N812" s="5"/>
    </row>
    <row r="813">
      <c r="L813" s="5"/>
      <c r="M813" s="5"/>
      <c r="N813" s="5"/>
    </row>
    <row r="814">
      <c r="L814" s="5"/>
      <c r="M814" s="5"/>
      <c r="N814" s="5"/>
    </row>
    <row r="815">
      <c r="L815" s="5"/>
      <c r="M815" s="5"/>
      <c r="N815" s="5"/>
    </row>
    <row r="816">
      <c r="L816" s="5"/>
      <c r="M816" s="5"/>
      <c r="N816" s="5"/>
    </row>
    <row r="817">
      <c r="L817" s="5"/>
      <c r="M817" s="5"/>
      <c r="N817" s="5"/>
    </row>
    <row r="818">
      <c r="L818" s="5"/>
      <c r="M818" s="5"/>
      <c r="N818" s="5"/>
    </row>
    <row r="819">
      <c r="L819" s="5"/>
      <c r="M819" s="5"/>
      <c r="N819" s="5"/>
    </row>
    <row r="820">
      <c r="L820" s="5"/>
      <c r="M820" s="5"/>
      <c r="N820" s="5"/>
    </row>
    <row r="821">
      <c r="L821" s="5"/>
      <c r="M821" s="5"/>
      <c r="N821" s="5"/>
    </row>
    <row r="822">
      <c r="L822" s="5"/>
      <c r="M822" s="5"/>
      <c r="N822" s="5"/>
    </row>
    <row r="823">
      <c r="L823" s="5"/>
      <c r="M823" s="5"/>
      <c r="N823" s="5"/>
    </row>
    <row r="824">
      <c r="L824" s="5"/>
      <c r="M824" s="5"/>
      <c r="N824" s="5"/>
    </row>
    <row r="825">
      <c r="L825" s="5"/>
      <c r="M825" s="5"/>
      <c r="N825" s="5"/>
    </row>
    <row r="826">
      <c r="L826" s="5"/>
      <c r="M826" s="5"/>
      <c r="N826" s="5"/>
    </row>
    <row r="827">
      <c r="L827" s="5"/>
      <c r="M827" s="5"/>
      <c r="N827" s="5"/>
    </row>
    <row r="828">
      <c r="L828" s="5"/>
      <c r="M828" s="5"/>
      <c r="N828" s="5"/>
    </row>
    <row r="829">
      <c r="L829" s="5"/>
      <c r="M829" s="5"/>
      <c r="N829" s="5"/>
    </row>
    <row r="830">
      <c r="L830" s="5"/>
      <c r="M830" s="5"/>
      <c r="N830" s="5"/>
    </row>
    <row r="831">
      <c r="L831" s="5"/>
      <c r="M831" s="5"/>
      <c r="N831" s="5"/>
    </row>
    <row r="832">
      <c r="L832" s="5"/>
      <c r="M832" s="5"/>
      <c r="N832" s="5"/>
    </row>
    <row r="833">
      <c r="L833" s="5"/>
      <c r="M833" s="5"/>
      <c r="N833" s="5"/>
    </row>
    <row r="834">
      <c r="L834" s="5"/>
      <c r="M834" s="5"/>
      <c r="N834" s="5"/>
    </row>
    <row r="835">
      <c r="L835" s="5"/>
      <c r="M835" s="5"/>
      <c r="N835" s="5"/>
    </row>
    <row r="836">
      <c r="L836" s="5"/>
      <c r="M836" s="5"/>
      <c r="N836" s="5"/>
    </row>
    <row r="837">
      <c r="L837" s="5"/>
      <c r="M837" s="5"/>
      <c r="N837" s="5"/>
    </row>
    <row r="838">
      <c r="L838" s="5"/>
      <c r="M838" s="5"/>
      <c r="N838" s="5"/>
    </row>
    <row r="839">
      <c r="L839" s="5"/>
      <c r="M839" s="5"/>
      <c r="N839" s="5"/>
    </row>
    <row r="840">
      <c r="L840" s="5"/>
      <c r="M840" s="5"/>
      <c r="N840" s="5"/>
    </row>
    <row r="841">
      <c r="L841" s="5"/>
      <c r="M841" s="5"/>
      <c r="N841" s="5"/>
    </row>
    <row r="842">
      <c r="L842" s="5"/>
      <c r="M842" s="5"/>
      <c r="N842" s="5"/>
    </row>
    <row r="843">
      <c r="L843" s="5"/>
      <c r="M843" s="5"/>
      <c r="N843" s="5"/>
    </row>
    <row r="844">
      <c r="L844" s="5"/>
      <c r="M844" s="5"/>
      <c r="N844" s="5"/>
    </row>
    <row r="845">
      <c r="L845" s="5"/>
      <c r="M845" s="5"/>
      <c r="N845" s="5"/>
    </row>
    <row r="846">
      <c r="L846" s="5"/>
      <c r="M846" s="5"/>
      <c r="N846" s="5"/>
    </row>
    <row r="847">
      <c r="L847" s="5"/>
      <c r="M847" s="5"/>
      <c r="N847" s="5"/>
    </row>
    <row r="848">
      <c r="L848" s="5"/>
      <c r="M848" s="5"/>
      <c r="N848" s="5"/>
    </row>
    <row r="849">
      <c r="L849" s="5"/>
      <c r="M849" s="5"/>
      <c r="N849" s="5"/>
    </row>
    <row r="850">
      <c r="L850" s="5"/>
      <c r="M850" s="5"/>
      <c r="N850" s="5"/>
    </row>
    <row r="851">
      <c r="L851" s="5"/>
      <c r="M851" s="5"/>
      <c r="N851" s="5"/>
    </row>
    <row r="852">
      <c r="L852" s="5"/>
      <c r="M852" s="5"/>
      <c r="N852" s="5"/>
    </row>
    <row r="853">
      <c r="L853" s="5"/>
      <c r="M853" s="5"/>
      <c r="N853" s="5"/>
    </row>
    <row r="854">
      <c r="L854" s="5"/>
      <c r="M854" s="5"/>
      <c r="N854" s="5"/>
    </row>
    <row r="855">
      <c r="L855" s="5"/>
      <c r="M855" s="5"/>
      <c r="N855" s="5"/>
    </row>
    <row r="856">
      <c r="L856" s="5"/>
      <c r="M856" s="5"/>
      <c r="N856" s="5"/>
    </row>
    <row r="857">
      <c r="L857" s="5"/>
      <c r="M857" s="5"/>
      <c r="N857" s="5"/>
    </row>
    <row r="858">
      <c r="L858" s="5"/>
      <c r="M858" s="5"/>
      <c r="N858" s="5"/>
    </row>
    <row r="859">
      <c r="L859" s="5"/>
      <c r="M859" s="5"/>
      <c r="N859" s="5"/>
    </row>
    <row r="860">
      <c r="L860" s="5"/>
      <c r="M860" s="5"/>
      <c r="N860" s="5"/>
    </row>
    <row r="861">
      <c r="L861" s="5"/>
      <c r="M861" s="5"/>
      <c r="N861" s="5"/>
    </row>
    <row r="862">
      <c r="L862" s="5"/>
      <c r="M862" s="5"/>
      <c r="N862" s="5"/>
    </row>
    <row r="863">
      <c r="L863" s="5"/>
      <c r="M863" s="5"/>
      <c r="N863" s="5"/>
    </row>
    <row r="864">
      <c r="L864" s="5"/>
      <c r="M864" s="5"/>
      <c r="N864" s="5"/>
    </row>
    <row r="865">
      <c r="L865" s="5"/>
      <c r="M865" s="5"/>
      <c r="N865" s="5"/>
    </row>
    <row r="866">
      <c r="L866" s="5"/>
      <c r="M866" s="5"/>
      <c r="N866" s="5"/>
    </row>
    <row r="867">
      <c r="L867" s="5"/>
      <c r="M867" s="5"/>
      <c r="N867" s="5"/>
    </row>
    <row r="868">
      <c r="L868" s="5"/>
      <c r="M868" s="5"/>
      <c r="N868" s="5"/>
    </row>
    <row r="869">
      <c r="L869" s="5"/>
      <c r="M869" s="5"/>
      <c r="N869" s="5"/>
    </row>
    <row r="870">
      <c r="L870" s="5"/>
      <c r="M870" s="5"/>
      <c r="N870" s="5"/>
    </row>
    <row r="871">
      <c r="L871" s="5"/>
      <c r="M871" s="5"/>
      <c r="N871" s="5"/>
    </row>
    <row r="872">
      <c r="L872" s="5"/>
      <c r="M872" s="5"/>
      <c r="N872" s="5"/>
    </row>
    <row r="873">
      <c r="L873" s="5"/>
      <c r="M873" s="5"/>
      <c r="N873" s="5"/>
    </row>
    <row r="874">
      <c r="L874" s="5"/>
      <c r="M874" s="5"/>
      <c r="N874" s="5"/>
    </row>
    <row r="875">
      <c r="L875" s="5"/>
      <c r="M875" s="5"/>
      <c r="N875" s="5"/>
    </row>
    <row r="876">
      <c r="L876" s="5"/>
      <c r="M876" s="5"/>
      <c r="N876" s="5"/>
    </row>
    <row r="877">
      <c r="L877" s="5"/>
      <c r="M877" s="5"/>
      <c r="N877" s="5"/>
    </row>
    <row r="878">
      <c r="L878" s="5"/>
      <c r="M878" s="5"/>
      <c r="N878" s="5"/>
    </row>
    <row r="879">
      <c r="L879" s="5"/>
      <c r="M879" s="5"/>
      <c r="N879" s="5"/>
    </row>
    <row r="880">
      <c r="L880" s="5"/>
      <c r="M880" s="5"/>
      <c r="N880" s="5"/>
    </row>
    <row r="881">
      <c r="L881" s="5"/>
      <c r="M881" s="5"/>
      <c r="N881" s="5"/>
    </row>
    <row r="882">
      <c r="L882" s="5"/>
      <c r="M882" s="5"/>
      <c r="N882" s="5"/>
    </row>
    <row r="883">
      <c r="L883" s="5"/>
      <c r="M883" s="5"/>
      <c r="N883" s="5"/>
    </row>
    <row r="884">
      <c r="L884" s="5"/>
      <c r="M884" s="5"/>
      <c r="N884" s="5"/>
    </row>
    <row r="885">
      <c r="L885" s="5"/>
      <c r="M885" s="5"/>
      <c r="N885" s="5"/>
    </row>
    <row r="886">
      <c r="L886" s="5"/>
      <c r="M886" s="5"/>
      <c r="N886" s="5"/>
    </row>
    <row r="887">
      <c r="L887" s="5"/>
      <c r="M887" s="5"/>
      <c r="N887" s="5"/>
    </row>
    <row r="888">
      <c r="L888" s="5"/>
      <c r="M888" s="5"/>
      <c r="N888" s="5"/>
    </row>
    <row r="889">
      <c r="L889" s="5"/>
      <c r="M889" s="5"/>
      <c r="N889" s="5"/>
    </row>
    <row r="890">
      <c r="L890" s="5"/>
      <c r="M890" s="5"/>
      <c r="N890" s="5"/>
    </row>
    <row r="891">
      <c r="L891" s="5"/>
      <c r="M891" s="5"/>
      <c r="N891" s="5"/>
    </row>
    <row r="892">
      <c r="L892" s="5"/>
      <c r="M892" s="5"/>
      <c r="N892" s="5"/>
    </row>
    <row r="893">
      <c r="L893" s="5"/>
      <c r="M893" s="5"/>
      <c r="N893" s="5"/>
    </row>
    <row r="894">
      <c r="L894" s="5"/>
      <c r="M894" s="5"/>
      <c r="N894" s="5"/>
    </row>
    <row r="895">
      <c r="L895" s="5"/>
      <c r="M895" s="5"/>
      <c r="N895" s="5"/>
    </row>
    <row r="896">
      <c r="L896" s="5"/>
      <c r="M896" s="5"/>
      <c r="N896" s="5"/>
    </row>
    <row r="897">
      <c r="L897" s="5"/>
      <c r="M897" s="5"/>
      <c r="N897" s="5"/>
    </row>
    <row r="898">
      <c r="L898" s="5"/>
      <c r="M898" s="5"/>
      <c r="N898" s="5"/>
    </row>
    <row r="899">
      <c r="L899" s="5"/>
      <c r="M899" s="5"/>
      <c r="N899" s="5"/>
    </row>
    <row r="900">
      <c r="L900" s="5"/>
      <c r="M900" s="5"/>
      <c r="N900" s="5"/>
    </row>
    <row r="901">
      <c r="L901" s="5"/>
      <c r="M901" s="5"/>
      <c r="N901" s="5"/>
    </row>
    <row r="902">
      <c r="L902" s="5"/>
      <c r="M902" s="5"/>
      <c r="N902" s="5"/>
    </row>
    <row r="903">
      <c r="L903" s="5"/>
      <c r="M903" s="5"/>
      <c r="N903" s="5"/>
    </row>
    <row r="904">
      <c r="L904" s="5"/>
      <c r="M904" s="5"/>
      <c r="N904" s="5"/>
    </row>
    <row r="905">
      <c r="L905" s="5"/>
      <c r="M905" s="5"/>
      <c r="N905" s="5"/>
    </row>
    <row r="906">
      <c r="L906" s="5"/>
      <c r="M906" s="5"/>
      <c r="N906" s="5"/>
    </row>
    <row r="907">
      <c r="L907" s="5"/>
      <c r="M907" s="5"/>
      <c r="N907" s="5"/>
    </row>
    <row r="908">
      <c r="L908" s="5"/>
      <c r="M908" s="5"/>
      <c r="N908" s="5"/>
    </row>
    <row r="909">
      <c r="L909" s="5"/>
      <c r="M909" s="5"/>
      <c r="N909" s="5"/>
    </row>
    <row r="910">
      <c r="L910" s="5"/>
      <c r="M910" s="5"/>
      <c r="N910" s="5"/>
    </row>
    <row r="911">
      <c r="L911" s="5"/>
      <c r="M911" s="5"/>
      <c r="N911" s="5"/>
    </row>
    <row r="912">
      <c r="L912" s="5"/>
      <c r="M912" s="5"/>
      <c r="N912" s="5"/>
    </row>
    <row r="913">
      <c r="L913" s="5"/>
      <c r="M913" s="5"/>
      <c r="N913" s="5"/>
    </row>
    <row r="914">
      <c r="L914" s="5"/>
      <c r="M914" s="5"/>
      <c r="N914" s="5"/>
    </row>
    <row r="915">
      <c r="L915" s="5"/>
      <c r="M915" s="5"/>
      <c r="N915" s="5"/>
    </row>
    <row r="916">
      <c r="L916" s="5"/>
      <c r="M916" s="5"/>
      <c r="N916" s="5"/>
    </row>
    <row r="917">
      <c r="L917" s="5"/>
      <c r="M917" s="5"/>
      <c r="N917" s="5"/>
    </row>
    <row r="918">
      <c r="L918" s="5"/>
      <c r="M918" s="5"/>
      <c r="N918" s="5"/>
    </row>
    <row r="919">
      <c r="L919" s="5"/>
      <c r="M919" s="5"/>
      <c r="N919" s="5"/>
    </row>
    <row r="920">
      <c r="L920" s="5"/>
      <c r="M920" s="5"/>
      <c r="N920" s="5"/>
    </row>
    <row r="921">
      <c r="L921" s="5"/>
      <c r="M921" s="5"/>
      <c r="N921" s="5"/>
    </row>
    <row r="922">
      <c r="L922" s="5"/>
      <c r="M922" s="5"/>
      <c r="N922" s="5"/>
    </row>
    <row r="923">
      <c r="L923" s="5"/>
      <c r="M923" s="5"/>
      <c r="N923" s="5"/>
    </row>
    <row r="924">
      <c r="L924" s="5"/>
      <c r="M924" s="5"/>
      <c r="N924" s="5"/>
    </row>
    <row r="925">
      <c r="L925" s="5"/>
      <c r="M925" s="5"/>
      <c r="N925" s="5"/>
    </row>
    <row r="926">
      <c r="L926" s="5"/>
      <c r="M926" s="5"/>
      <c r="N926" s="5"/>
    </row>
    <row r="927">
      <c r="L927" s="5"/>
      <c r="M927" s="5"/>
      <c r="N927" s="5"/>
    </row>
    <row r="928">
      <c r="L928" s="5"/>
      <c r="M928" s="5"/>
      <c r="N928" s="5"/>
    </row>
    <row r="929">
      <c r="L929" s="5"/>
      <c r="M929" s="5"/>
      <c r="N929" s="5"/>
    </row>
    <row r="930">
      <c r="L930" s="5"/>
      <c r="M930" s="5"/>
      <c r="N930" s="5"/>
    </row>
    <row r="931">
      <c r="L931" s="5"/>
      <c r="M931" s="5"/>
      <c r="N931" s="5"/>
    </row>
    <row r="932">
      <c r="L932" s="5"/>
      <c r="M932" s="5"/>
      <c r="N932" s="5"/>
    </row>
    <row r="933">
      <c r="L933" s="5"/>
      <c r="M933" s="5"/>
      <c r="N933" s="5"/>
    </row>
    <row r="934">
      <c r="L934" s="5"/>
      <c r="M934" s="5"/>
      <c r="N934" s="5"/>
    </row>
    <row r="935">
      <c r="L935" s="5"/>
      <c r="M935" s="5"/>
      <c r="N935" s="5"/>
    </row>
    <row r="936">
      <c r="L936" s="5"/>
      <c r="M936" s="5"/>
      <c r="N936" s="5"/>
    </row>
    <row r="937">
      <c r="L937" s="5"/>
      <c r="M937" s="5"/>
      <c r="N937" s="5"/>
    </row>
    <row r="938">
      <c r="L938" s="5"/>
      <c r="M938" s="5"/>
      <c r="N938" s="5"/>
    </row>
    <row r="939">
      <c r="L939" s="5"/>
      <c r="M939" s="5"/>
      <c r="N939" s="5"/>
    </row>
    <row r="940">
      <c r="L940" s="5"/>
      <c r="M940" s="5"/>
      <c r="N940" s="5"/>
    </row>
    <row r="941">
      <c r="L941" s="5"/>
      <c r="M941" s="5"/>
      <c r="N941" s="5"/>
    </row>
    <row r="942">
      <c r="L942" s="5"/>
      <c r="M942" s="5"/>
      <c r="N942" s="5"/>
    </row>
    <row r="943">
      <c r="L943" s="5"/>
      <c r="M943" s="5"/>
      <c r="N943" s="5"/>
    </row>
    <row r="944">
      <c r="L944" s="5"/>
      <c r="M944" s="5"/>
      <c r="N944" s="5"/>
    </row>
    <row r="945">
      <c r="L945" s="5"/>
      <c r="M945" s="5"/>
      <c r="N945" s="5"/>
    </row>
    <row r="946">
      <c r="L946" s="5"/>
      <c r="M946" s="5"/>
      <c r="N946" s="5"/>
    </row>
    <row r="947">
      <c r="L947" s="5"/>
      <c r="M947" s="5"/>
      <c r="N947" s="5"/>
    </row>
    <row r="948">
      <c r="L948" s="5"/>
      <c r="M948" s="5"/>
      <c r="N948" s="5"/>
    </row>
    <row r="949">
      <c r="L949" s="5"/>
      <c r="M949" s="5"/>
      <c r="N949" s="5"/>
    </row>
    <row r="950">
      <c r="L950" s="5"/>
      <c r="M950" s="5"/>
      <c r="N950" s="5"/>
    </row>
    <row r="951">
      <c r="L951" s="5"/>
      <c r="M951" s="5"/>
      <c r="N951" s="5"/>
    </row>
    <row r="952">
      <c r="L952" s="5"/>
      <c r="M952" s="5"/>
      <c r="N952" s="5"/>
    </row>
    <row r="953">
      <c r="L953" s="5"/>
      <c r="M953" s="5"/>
      <c r="N953" s="5"/>
    </row>
    <row r="954">
      <c r="L954" s="5"/>
      <c r="M954" s="5"/>
      <c r="N954" s="5"/>
    </row>
    <row r="955">
      <c r="L955" s="5"/>
      <c r="M955" s="5"/>
      <c r="N955" s="5"/>
    </row>
    <row r="956">
      <c r="L956" s="5"/>
      <c r="M956" s="5"/>
      <c r="N956" s="5"/>
    </row>
    <row r="957">
      <c r="L957" s="5"/>
      <c r="M957" s="5"/>
      <c r="N957" s="5"/>
    </row>
    <row r="958">
      <c r="L958" s="5"/>
      <c r="M958" s="5"/>
      <c r="N958" s="5"/>
    </row>
    <row r="959">
      <c r="L959" s="5"/>
      <c r="M959" s="5"/>
      <c r="N959" s="5"/>
    </row>
    <row r="960">
      <c r="L960" s="5"/>
      <c r="M960" s="5"/>
      <c r="N960" s="5"/>
    </row>
    <row r="961">
      <c r="L961" s="5"/>
      <c r="M961" s="5"/>
      <c r="N961" s="5"/>
    </row>
    <row r="962">
      <c r="L962" s="5"/>
      <c r="M962" s="5"/>
      <c r="N962" s="5"/>
    </row>
    <row r="963">
      <c r="L963" s="5"/>
      <c r="M963" s="5"/>
      <c r="N963" s="5"/>
    </row>
    <row r="964">
      <c r="L964" s="5"/>
      <c r="M964" s="5"/>
      <c r="N964" s="5"/>
    </row>
    <row r="965">
      <c r="L965" s="5"/>
      <c r="M965" s="5"/>
      <c r="N965" s="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 outlineLevelRow="1"/>
  <cols>
    <col customWidth="1" min="1" max="1" width="22.63"/>
    <col customWidth="1" min="2" max="2" width="7.25"/>
    <col customWidth="1" min="3" max="3" width="7.13"/>
    <col customWidth="1" min="4" max="4" width="7.0"/>
    <col customWidth="1" min="5" max="5" width="7.25"/>
    <col customWidth="1" min="6" max="9" width="12.63"/>
    <col customWidth="1" min="10" max="10" width="22.63"/>
    <col customWidth="1" min="11" max="11" width="7.25"/>
    <col customWidth="1" min="12" max="12" width="7.13"/>
    <col customWidth="1" min="13" max="14" width="7.0"/>
    <col customWidth="1" min="19" max="19" width="22.63"/>
    <col customWidth="1" min="20" max="23" width="7.25"/>
    <col customWidth="1" min="29" max="32" width="7.25"/>
  </cols>
  <sheetData>
    <row r="1">
      <c r="A1" s="4" t="s">
        <v>29</v>
      </c>
      <c r="J1" s="4" t="s">
        <v>30</v>
      </c>
      <c r="L1" s="5"/>
      <c r="M1" s="5"/>
      <c r="N1" s="5"/>
      <c r="S1" s="4" t="s">
        <v>31</v>
      </c>
      <c r="U1" s="5"/>
      <c r="V1" s="5"/>
      <c r="W1" s="5"/>
      <c r="AB1" s="4" t="s">
        <v>32</v>
      </c>
    </row>
    <row r="2">
      <c r="B2" s="6" t="s">
        <v>33</v>
      </c>
      <c r="C2" s="6" t="s">
        <v>34</v>
      </c>
      <c r="D2" s="6" t="s">
        <v>35</v>
      </c>
      <c r="E2" s="6" t="s">
        <v>17</v>
      </c>
      <c r="K2" s="6" t="s">
        <v>33</v>
      </c>
      <c r="L2" s="6" t="s">
        <v>34</v>
      </c>
      <c r="M2" s="6" t="s">
        <v>35</v>
      </c>
      <c r="N2" s="6" t="s">
        <v>17</v>
      </c>
      <c r="P2" s="7"/>
      <c r="T2" s="6" t="s">
        <v>33</v>
      </c>
      <c r="U2" s="6" t="s">
        <v>34</v>
      </c>
      <c r="V2" s="6" t="s">
        <v>35</v>
      </c>
      <c r="W2" s="6" t="s">
        <v>17</v>
      </c>
      <c r="AC2" s="6" t="s">
        <v>33</v>
      </c>
      <c r="AD2" s="6" t="s">
        <v>34</v>
      </c>
      <c r="AE2" s="6" t="s">
        <v>35</v>
      </c>
      <c r="AF2" s="6" t="s">
        <v>17</v>
      </c>
    </row>
    <row r="3">
      <c r="A3" s="6" t="s">
        <v>10</v>
      </c>
      <c r="B3" s="8">
        <v>0.0</v>
      </c>
      <c r="C3" s="8">
        <v>0.0</v>
      </c>
      <c r="D3" s="6">
        <v>28826.65737</v>
      </c>
      <c r="E3" s="6">
        <v>0.0</v>
      </c>
      <c r="J3" s="6" t="s">
        <v>10</v>
      </c>
      <c r="K3" s="8">
        <v>0.0</v>
      </c>
      <c r="L3" s="8">
        <v>0.0</v>
      </c>
      <c r="M3" s="5">
        <f>L6</f>
        <v>28826.65737</v>
      </c>
      <c r="N3" s="5">
        <f t="shared" ref="N3:N18" si="1">K3</f>
        <v>0</v>
      </c>
      <c r="P3" s="7"/>
      <c r="S3" s="6" t="s">
        <v>10</v>
      </c>
      <c r="T3" s="8">
        <v>0.0</v>
      </c>
      <c r="U3" s="8">
        <v>0.0</v>
      </c>
      <c r="V3" s="5">
        <f>U6</f>
        <v>28826.65737</v>
      </c>
      <c r="W3" s="5">
        <f t="shared" ref="W3:W23" si="2">T3</f>
        <v>0</v>
      </c>
      <c r="AB3" s="6" t="s">
        <v>10</v>
      </c>
      <c r="AC3" s="8">
        <v>0.0</v>
      </c>
      <c r="AD3" s="8">
        <v>0.0</v>
      </c>
      <c r="AE3" s="5">
        <f>AD6</f>
        <v>28826.65737</v>
      </c>
      <c r="AF3" s="5">
        <f t="shared" ref="AF3:AF15" si="3">AC3</f>
        <v>0</v>
      </c>
    </row>
    <row r="4">
      <c r="A4" s="6" t="s">
        <v>14</v>
      </c>
      <c r="B4" s="8">
        <v>0.0</v>
      </c>
      <c r="C4" s="8">
        <v>0.0</v>
      </c>
      <c r="D4" s="6">
        <v>8264.763629</v>
      </c>
      <c r="E4" s="6">
        <v>0.0</v>
      </c>
      <c r="J4" s="6" t="s">
        <v>14</v>
      </c>
      <c r="K4" s="8">
        <v>0.0</v>
      </c>
      <c r="L4" s="8">
        <v>0.0</v>
      </c>
      <c r="M4" s="5">
        <f>SUM(L7:L8)</f>
        <v>8264.763629</v>
      </c>
      <c r="N4" s="5">
        <f t="shared" si="1"/>
        <v>0</v>
      </c>
      <c r="P4" s="7"/>
      <c r="S4" s="6" t="s">
        <v>14</v>
      </c>
      <c r="T4" s="8">
        <v>0.0</v>
      </c>
      <c r="U4" s="8">
        <v>0.0</v>
      </c>
      <c r="V4" s="9">
        <f>SUM(U7:U9)</f>
        <v>8264.763629</v>
      </c>
      <c r="W4" s="5">
        <f t="shared" si="2"/>
        <v>0</v>
      </c>
      <c r="AB4" s="6" t="s">
        <v>14</v>
      </c>
      <c r="AC4" s="8">
        <v>0.0</v>
      </c>
      <c r="AD4" s="8">
        <v>0.0</v>
      </c>
      <c r="AE4" s="9">
        <f>SUM(AD7:AD8)</f>
        <v>8264.763629</v>
      </c>
      <c r="AF4" s="5">
        <f t="shared" si="3"/>
        <v>0</v>
      </c>
    </row>
    <row r="5">
      <c r="A5" s="6" t="s">
        <v>15</v>
      </c>
      <c r="B5" s="8">
        <v>0.0</v>
      </c>
      <c r="C5" s="8">
        <v>0.0</v>
      </c>
      <c r="D5" s="6">
        <v>13774.60605</v>
      </c>
      <c r="E5" s="6">
        <v>0.0</v>
      </c>
      <c r="J5" s="6" t="s">
        <v>15</v>
      </c>
      <c r="K5" s="8">
        <v>0.0</v>
      </c>
      <c r="L5" s="8">
        <v>0.0</v>
      </c>
      <c r="M5" s="5">
        <f>SUM(L9:L11)</f>
        <v>13774.60605</v>
      </c>
      <c r="N5" s="5">
        <f t="shared" si="1"/>
        <v>0</v>
      </c>
      <c r="P5" s="7"/>
      <c r="S5" s="6" t="s">
        <v>15</v>
      </c>
      <c r="T5" s="8">
        <v>0.0</v>
      </c>
      <c r="U5" s="8">
        <v>0.0</v>
      </c>
      <c r="V5" s="9">
        <f>SUM(U10:U13)</f>
        <v>13774.27605</v>
      </c>
      <c r="W5" s="5">
        <f t="shared" si="2"/>
        <v>0</v>
      </c>
      <c r="AB5" s="6" t="s">
        <v>15</v>
      </c>
      <c r="AC5" s="8">
        <v>0.0</v>
      </c>
      <c r="AD5" s="8">
        <v>0.0</v>
      </c>
      <c r="AE5" s="5">
        <f>SUM(AD9:AD10)</f>
        <v>13774.606</v>
      </c>
      <c r="AF5" s="5">
        <f t="shared" si="3"/>
        <v>0</v>
      </c>
    </row>
    <row r="6">
      <c r="A6" s="6" t="s">
        <v>38</v>
      </c>
      <c r="B6" s="8">
        <v>0.0</v>
      </c>
      <c r="C6" s="5">
        <f>153569/(153569.752+24004.45+390.04+11649.07+11105.195+56.934+3760.703+6494.49)*D$3</f>
        <v>20977.43281</v>
      </c>
      <c r="D6" s="6">
        <v>0.0</v>
      </c>
      <c r="E6" s="6">
        <v>0.0</v>
      </c>
      <c r="J6" s="6" t="s">
        <v>38</v>
      </c>
      <c r="K6" s="8">
        <v>0.0</v>
      </c>
      <c r="L6" s="5">
        <f>K12</f>
        <v>28826.65737</v>
      </c>
      <c r="M6" s="6">
        <v>0.0</v>
      </c>
      <c r="N6" s="5">
        <f t="shared" si="1"/>
        <v>0</v>
      </c>
      <c r="P6" s="7"/>
      <c r="S6" s="6" t="s">
        <v>38</v>
      </c>
      <c r="T6" s="8">
        <v>0.0</v>
      </c>
      <c r="U6" s="5">
        <f t="shared" ref="U6:U7" si="4">T14</f>
        <v>28826.65737</v>
      </c>
      <c r="V6" s="6">
        <v>0.0</v>
      </c>
      <c r="W6" s="5">
        <f t="shared" si="2"/>
        <v>0</v>
      </c>
      <c r="AB6" s="6" t="s">
        <v>38</v>
      </c>
      <c r="AC6" s="8">
        <v>0.0</v>
      </c>
      <c r="AD6" s="5">
        <f t="shared" ref="AD6:AD10" si="5">AC11</f>
        <v>28826.65737</v>
      </c>
      <c r="AE6" s="6">
        <v>0.0</v>
      </c>
      <c r="AF6" s="5">
        <f t="shared" si="3"/>
        <v>0</v>
      </c>
    </row>
    <row r="7">
      <c r="A7" s="6" t="s">
        <v>122</v>
      </c>
      <c r="B7" s="8">
        <v>0.0</v>
      </c>
      <c r="C7" s="5">
        <f>11649.07/(153569.752+24004.45+390.04+11649.07+11105.195+56.934+3760.703+6494.49)*D$3</f>
        <v>1591.255939</v>
      </c>
      <c r="D7" s="6">
        <v>0.0</v>
      </c>
      <c r="E7" s="6">
        <v>0.0</v>
      </c>
      <c r="J7" s="6" t="s">
        <v>123</v>
      </c>
      <c r="K7" s="8">
        <v>0.0</v>
      </c>
      <c r="L7" s="5">
        <f>K13+K14</f>
        <v>2820.693629</v>
      </c>
      <c r="M7" s="6">
        <v>0.0</v>
      </c>
      <c r="N7" s="5">
        <f t="shared" si="1"/>
        <v>0</v>
      </c>
      <c r="P7" s="7"/>
      <c r="Q7" s="7"/>
      <c r="R7" s="7"/>
      <c r="S7" s="6" t="s">
        <v>78</v>
      </c>
      <c r="T7" s="8">
        <v>0.0</v>
      </c>
      <c r="U7" s="9">
        <f t="shared" si="4"/>
        <v>491.069</v>
      </c>
      <c r="V7" s="6">
        <v>0.0</v>
      </c>
      <c r="W7" s="5">
        <f t="shared" si="2"/>
        <v>0</v>
      </c>
      <c r="AB7" s="6" t="s">
        <v>78</v>
      </c>
      <c r="AC7" s="8">
        <v>0.0</v>
      </c>
      <c r="AD7" s="9">
        <f t="shared" si="5"/>
        <v>490.739</v>
      </c>
      <c r="AE7" s="6">
        <v>0.0</v>
      </c>
      <c r="AF7" s="5">
        <f t="shared" si="3"/>
        <v>0</v>
      </c>
    </row>
    <row r="8">
      <c r="A8" s="6" t="s">
        <v>124</v>
      </c>
      <c r="B8" s="8">
        <v>0.0</v>
      </c>
      <c r="C8" s="5">
        <f>56.934/(153569.752+24004.45+390.04+11649.07+11105.195+56.934+3760.703+6494.49)*D$3</f>
        <v>7.777150073</v>
      </c>
      <c r="D8" s="6">
        <v>0.0</v>
      </c>
      <c r="E8" s="6">
        <v>0.0</v>
      </c>
      <c r="J8" s="6" t="s">
        <v>125</v>
      </c>
      <c r="K8" s="8">
        <v>0.0</v>
      </c>
      <c r="L8" s="5">
        <f t="shared" ref="L8:L11" si="6">K15</f>
        <v>5444.07</v>
      </c>
      <c r="M8" s="6">
        <v>0.0</v>
      </c>
      <c r="N8" s="5">
        <f t="shared" si="1"/>
        <v>0</v>
      </c>
      <c r="P8" s="7"/>
      <c r="Q8" s="7"/>
      <c r="R8" s="7"/>
      <c r="S8" s="6" t="s">
        <v>123</v>
      </c>
      <c r="T8" s="8">
        <v>0.0</v>
      </c>
      <c r="U8" s="5">
        <f>T16+T17</f>
        <v>2329.624629</v>
      </c>
      <c r="V8" s="6">
        <v>0.0</v>
      </c>
      <c r="W8" s="5">
        <f t="shared" si="2"/>
        <v>0</v>
      </c>
      <c r="AB8" s="6" t="s">
        <v>81</v>
      </c>
      <c r="AC8" s="8">
        <v>0.0</v>
      </c>
      <c r="AD8" s="5">
        <f t="shared" si="5"/>
        <v>7774.024629</v>
      </c>
      <c r="AE8" s="6">
        <v>0.0</v>
      </c>
      <c r="AF8" s="5">
        <f t="shared" si="3"/>
        <v>0</v>
      </c>
    </row>
    <row r="9">
      <c r="A9" s="6" t="s">
        <v>126</v>
      </c>
      <c r="B9" s="8">
        <v>0.0</v>
      </c>
      <c r="C9" s="5">
        <f>11105.195/(153569.752+24004.45+390.04+11649.07+11105.195+56.934+3760.703+6494.49)*D$3</f>
        <v>1516.962941</v>
      </c>
      <c r="D9" s="6">
        <v>0.0</v>
      </c>
      <c r="E9" s="6">
        <v>0.0</v>
      </c>
      <c r="J9" s="6" t="s">
        <v>127</v>
      </c>
      <c r="K9" s="8">
        <v>0.0</v>
      </c>
      <c r="L9" s="5">
        <f t="shared" si="6"/>
        <v>2274.825048</v>
      </c>
      <c r="M9" s="6">
        <v>0.0</v>
      </c>
      <c r="N9" s="5">
        <f t="shared" si="1"/>
        <v>0</v>
      </c>
      <c r="P9" s="7"/>
      <c r="Q9" s="7"/>
      <c r="R9" s="7"/>
      <c r="S9" s="6" t="s">
        <v>125</v>
      </c>
      <c r="T9" s="8">
        <v>0.0</v>
      </c>
      <c r="U9" s="5">
        <f t="shared" ref="U9:U13" si="7">T18</f>
        <v>5444.07</v>
      </c>
      <c r="V9" s="6">
        <v>0.0</v>
      </c>
      <c r="W9" s="5">
        <f t="shared" si="2"/>
        <v>0</v>
      </c>
      <c r="AB9" s="6" t="s">
        <v>80</v>
      </c>
      <c r="AC9" s="8">
        <v>0.0</v>
      </c>
      <c r="AD9" s="5">
        <f t="shared" si="5"/>
        <v>773.751</v>
      </c>
      <c r="AE9" s="6">
        <v>0.0</v>
      </c>
      <c r="AF9" s="5">
        <f t="shared" si="3"/>
        <v>0</v>
      </c>
    </row>
    <row r="10">
      <c r="A10" s="6" t="s">
        <v>128</v>
      </c>
      <c r="B10" s="8">
        <v>0.0</v>
      </c>
      <c r="C10" s="5">
        <f>24004.45/(153569.752+24004.45+390.04+11649.07+11105.195+56.934+3760.703+6494.49)*D$3</f>
        <v>3278.993397</v>
      </c>
      <c r="D10" s="6">
        <v>0.0</v>
      </c>
      <c r="E10" s="6">
        <v>0.0</v>
      </c>
      <c r="J10" s="6" t="s">
        <v>129</v>
      </c>
      <c r="K10" s="8">
        <v>0.0</v>
      </c>
      <c r="L10" s="5">
        <f t="shared" si="6"/>
        <v>7484.997</v>
      </c>
      <c r="M10" s="6">
        <v>0.0</v>
      </c>
      <c r="N10" s="5">
        <f t="shared" si="1"/>
        <v>0</v>
      </c>
      <c r="P10" s="7"/>
      <c r="Q10" s="7"/>
      <c r="R10" s="7"/>
      <c r="S10" s="6" t="s">
        <v>80</v>
      </c>
      <c r="T10" s="8">
        <v>0.0</v>
      </c>
      <c r="U10" s="9">
        <f t="shared" si="7"/>
        <v>773.751</v>
      </c>
      <c r="V10" s="6">
        <v>0.0</v>
      </c>
      <c r="W10" s="5">
        <f t="shared" si="2"/>
        <v>0</v>
      </c>
      <c r="AB10" s="6" t="s">
        <v>87</v>
      </c>
      <c r="AC10" s="8">
        <v>0.0</v>
      </c>
      <c r="AD10" s="5">
        <f t="shared" si="5"/>
        <v>13000.855</v>
      </c>
      <c r="AE10" s="6">
        <v>0.0</v>
      </c>
      <c r="AF10" s="5">
        <f t="shared" si="3"/>
        <v>0</v>
      </c>
    </row>
    <row r="11">
      <c r="A11" s="6" t="s">
        <v>130</v>
      </c>
      <c r="B11" s="8">
        <v>0.0</v>
      </c>
      <c r="C11" s="5">
        <f>6494.49/(153569.752+24004.45+390.04+11649.07+11105.195+56.934+3760.703+6494.49)*D$3</f>
        <v>887.1434183</v>
      </c>
      <c r="D11" s="6">
        <v>0.0</v>
      </c>
      <c r="E11" s="6">
        <v>0.0</v>
      </c>
      <c r="J11" s="6" t="s">
        <v>131</v>
      </c>
      <c r="K11" s="8">
        <v>0.0</v>
      </c>
      <c r="L11" s="5">
        <f t="shared" si="6"/>
        <v>4014.784</v>
      </c>
      <c r="M11" s="6">
        <v>0.0</v>
      </c>
      <c r="N11" s="5">
        <f t="shared" si="1"/>
        <v>0</v>
      </c>
      <c r="S11" s="6" t="s">
        <v>127</v>
      </c>
      <c r="T11" s="8">
        <v>0.0</v>
      </c>
      <c r="U11" s="5">
        <f t="shared" si="7"/>
        <v>1500.744048</v>
      </c>
      <c r="V11" s="6">
        <v>0.0</v>
      </c>
      <c r="W11" s="5">
        <f t="shared" si="2"/>
        <v>0</v>
      </c>
      <c r="AB11" s="6" t="s">
        <v>50</v>
      </c>
      <c r="AC11" s="8">
        <v>28826.6573699999</v>
      </c>
      <c r="AD11" s="8">
        <v>0.0</v>
      </c>
      <c r="AE11" s="6">
        <v>0.0</v>
      </c>
      <c r="AF11" s="5">
        <f t="shared" si="3"/>
        <v>28826.65737</v>
      </c>
    </row>
    <row r="12">
      <c r="A12" s="6" t="s">
        <v>132</v>
      </c>
      <c r="B12" s="8">
        <v>0.0</v>
      </c>
      <c r="C12" s="5">
        <f>3760.703/(153569.752+24004.45+390.04+11649.07+11105.195+56.934+3760.703+6494.49)*D$3</f>
        <v>513.7097624</v>
      </c>
      <c r="D12" s="6">
        <v>0.0</v>
      </c>
      <c r="E12" s="6">
        <v>0.0</v>
      </c>
      <c r="J12" s="6" t="s">
        <v>50</v>
      </c>
      <c r="K12" s="8">
        <v>28826.6573699999</v>
      </c>
      <c r="L12" s="8">
        <v>0.0</v>
      </c>
      <c r="M12" s="6">
        <v>0.0</v>
      </c>
      <c r="N12" s="5">
        <f t="shared" si="1"/>
        <v>28826.65737</v>
      </c>
      <c r="P12" s="7"/>
      <c r="Q12" s="7"/>
      <c r="R12" s="7"/>
      <c r="S12" s="6" t="s">
        <v>129</v>
      </c>
      <c r="T12" s="8">
        <v>0.0</v>
      </c>
      <c r="U12" s="5">
        <f t="shared" si="7"/>
        <v>7484.997</v>
      </c>
      <c r="V12" s="6">
        <v>0.0</v>
      </c>
      <c r="W12" s="5">
        <f t="shared" si="2"/>
        <v>0</v>
      </c>
      <c r="AB12" s="6" t="s">
        <v>83</v>
      </c>
      <c r="AC12" s="6">
        <v>490.739</v>
      </c>
      <c r="AD12" s="8">
        <v>0.0</v>
      </c>
      <c r="AE12" s="6">
        <v>0.0</v>
      </c>
      <c r="AF12" s="9">
        <f t="shared" si="3"/>
        <v>490.739</v>
      </c>
    </row>
    <row r="13">
      <c r="A13" s="6" t="s">
        <v>133</v>
      </c>
      <c r="B13" s="8">
        <v>0.0</v>
      </c>
      <c r="C13" s="5">
        <f>390.04/(153569.752+24004.45+390.04+11649.07+11105.195+56.934+3760.703+6494.49)*D$3</f>
        <v>53.27922884</v>
      </c>
      <c r="D13" s="6">
        <v>0.0</v>
      </c>
      <c r="E13" s="6">
        <v>0.0</v>
      </c>
      <c r="J13" s="6" t="s">
        <v>134</v>
      </c>
      <c r="K13" s="8">
        <v>1464.39</v>
      </c>
      <c r="L13" s="8">
        <v>0.0</v>
      </c>
      <c r="M13" s="6">
        <v>0.0</v>
      </c>
      <c r="N13" s="5">
        <f t="shared" si="1"/>
        <v>1464.39</v>
      </c>
      <c r="P13" s="7"/>
      <c r="Q13" s="7"/>
      <c r="R13" s="7"/>
      <c r="S13" s="6" t="s">
        <v>131</v>
      </c>
      <c r="T13" s="8">
        <v>0.0</v>
      </c>
      <c r="U13" s="5">
        <f t="shared" si="7"/>
        <v>4014.784</v>
      </c>
      <c r="V13" s="6">
        <v>0.0</v>
      </c>
      <c r="W13" s="5">
        <f t="shared" si="2"/>
        <v>0</v>
      </c>
      <c r="AB13" s="6" t="s">
        <v>91</v>
      </c>
      <c r="AC13" s="8">
        <v>7774.024629</v>
      </c>
      <c r="AD13" s="8">
        <v>0.0</v>
      </c>
      <c r="AE13" s="6">
        <v>0.0</v>
      </c>
      <c r="AF13" s="5">
        <f t="shared" si="3"/>
        <v>7774.024629</v>
      </c>
    </row>
    <row r="14">
      <c r="A14" s="6" t="s">
        <v>78</v>
      </c>
      <c r="B14" s="8">
        <v>0.0</v>
      </c>
      <c r="C14" s="5">
        <f>490.739/(490.739+5212.109+3657.62+5444.07-2799.797+1784.05+2274.645)*D$4</f>
        <v>252.4890589</v>
      </c>
      <c r="D14" s="6">
        <v>0.0</v>
      </c>
      <c r="E14" s="6">
        <v>0.0</v>
      </c>
      <c r="J14" s="6" t="s">
        <v>135</v>
      </c>
      <c r="K14" s="8">
        <f>8264.76362901-K13-K15</f>
        <v>1356.303629</v>
      </c>
      <c r="L14" s="8">
        <v>0.0</v>
      </c>
      <c r="M14" s="6">
        <v>0.0</v>
      </c>
      <c r="N14" s="5">
        <f t="shared" si="1"/>
        <v>1356.303629</v>
      </c>
      <c r="S14" s="6" t="s">
        <v>50</v>
      </c>
      <c r="T14" s="8">
        <v>28826.6573699999</v>
      </c>
      <c r="U14" s="8">
        <v>0.0</v>
      </c>
      <c r="V14" s="6">
        <v>0.0</v>
      </c>
      <c r="W14" s="5">
        <f t="shared" si="2"/>
        <v>28826.65737</v>
      </c>
      <c r="AB14" s="6" t="s">
        <v>85</v>
      </c>
      <c r="AC14" s="8">
        <v>773.751</v>
      </c>
      <c r="AD14" s="8">
        <v>0.0</v>
      </c>
      <c r="AE14" s="6">
        <v>0.0</v>
      </c>
      <c r="AF14" s="5">
        <f t="shared" si="3"/>
        <v>773.751</v>
      </c>
    </row>
    <row r="15">
      <c r="A15" s="6" t="s">
        <v>125</v>
      </c>
      <c r="B15" s="8">
        <v>0.0</v>
      </c>
      <c r="C15" s="5">
        <f>(5444.07-2799.797)/(490.739+5212.109+3657.62+5444.07-2799.797+1784.05+2274.645)*D$4</f>
        <v>1360.499168</v>
      </c>
      <c r="D15" s="6">
        <v>0.0</v>
      </c>
      <c r="E15" s="6">
        <v>0.0</v>
      </c>
      <c r="J15" s="6" t="s">
        <v>136</v>
      </c>
      <c r="K15" s="8">
        <v>5444.07</v>
      </c>
      <c r="L15" s="8">
        <v>0.0</v>
      </c>
      <c r="M15" s="6">
        <v>0.0</v>
      </c>
      <c r="N15" s="5">
        <f t="shared" si="1"/>
        <v>5444.07</v>
      </c>
      <c r="P15" s="7"/>
      <c r="Q15" s="7"/>
      <c r="R15" s="7"/>
      <c r="S15" s="6" t="s">
        <v>83</v>
      </c>
      <c r="T15" s="6">
        <v>491.069</v>
      </c>
      <c r="U15" s="8">
        <v>0.0</v>
      </c>
      <c r="V15" s="6">
        <v>0.0</v>
      </c>
      <c r="W15" s="9">
        <f t="shared" si="2"/>
        <v>491.069</v>
      </c>
      <c r="AB15" s="6" t="s">
        <v>94</v>
      </c>
      <c r="AC15" s="8">
        <v>13000.855</v>
      </c>
      <c r="AD15" s="8">
        <v>0.0</v>
      </c>
      <c r="AE15" s="6">
        <v>0.0</v>
      </c>
      <c r="AF15" s="5">
        <f t="shared" si="3"/>
        <v>13000.855</v>
      </c>
    </row>
    <row r="16">
      <c r="A16" s="6" t="s">
        <v>137</v>
      </c>
      <c r="B16" s="8">
        <v>0.0</v>
      </c>
      <c r="C16" s="5">
        <f>3657.62/(490.739+5212.109+3657.62+5444.07-2799.797+1784.05+2274.645)*D$4</f>
        <v>1881.874136</v>
      </c>
      <c r="D16" s="6">
        <v>0.0</v>
      </c>
      <c r="E16" s="6">
        <v>0.0</v>
      </c>
      <c r="J16" s="6" t="s">
        <v>138</v>
      </c>
      <c r="K16" s="8">
        <f>13774.60604835-K18-K17</f>
        <v>2274.825048</v>
      </c>
      <c r="L16" s="8">
        <v>0.0</v>
      </c>
      <c r="M16" s="6">
        <v>0.0</v>
      </c>
      <c r="N16" s="5">
        <f t="shared" si="1"/>
        <v>2274.825048</v>
      </c>
      <c r="P16" s="7"/>
      <c r="Q16" s="7"/>
      <c r="R16" s="7"/>
      <c r="S16" s="6" t="s">
        <v>134</v>
      </c>
      <c r="T16" s="8">
        <v>1464.39</v>
      </c>
      <c r="U16" s="8">
        <v>0.0</v>
      </c>
      <c r="V16" s="6">
        <v>0.0</v>
      </c>
      <c r="W16" s="5">
        <f t="shared" si="2"/>
        <v>1464.39</v>
      </c>
      <c r="AD16" s="8"/>
    </row>
    <row r="17" outlineLevel="1">
      <c r="A17" s="6" t="s">
        <v>123</v>
      </c>
      <c r="B17" s="8">
        <v>0.0</v>
      </c>
      <c r="C17" s="6">
        <f>5212.109/(490.739+5212.109+3657.62+5444.07-2799.797+1784.05+2274.645)*D$4</f>
        <v>2681.670901</v>
      </c>
      <c r="D17" s="6">
        <v>0.0</v>
      </c>
      <c r="E17" s="6">
        <v>0.0</v>
      </c>
      <c r="J17" s="6" t="s">
        <v>139</v>
      </c>
      <c r="K17" s="8">
        <v>7484.997</v>
      </c>
      <c r="L17" s="8">
        <v>0.0</v>
      </c>
      <c r="M17" s="6">
        <v>0.0</v>
      </c>
      <c r="N17" s="5">
        <f t="shared" si="1"/>
        <v>7484.997</v>
      </c>
      <c r="P17" s="7"/>
      <c r="Q17" s="7"/>
      <c r="R17" s="7"/>
      <c r="S17" s="6" t="s">
        <v>135</v>
      </c>
      <c r="T17" s="8">
        <f>8264.76362901-T16-T18-T15</f>
        <v>865.234629</v>
      </c>
      <c r="U17" s="8">
        <v>0.0</v>
      </c>
      <c r="V17" s="6">
        <v>0.0</v>
      </c>
      <c r="W17" s="5">
        <f t="shared" si="2"/>
        <v>865.234629</v>
      </c>
      <c r="AC17" s="8"/>
      <c r="AD17" s="8"/>
    </row>
    <row r="18">
      <c r="A18" s="6" t="s">
        <v>140</v>
      </c>
      <c r="B18" s="8">
        <v>0.0</v>
      </c>
      <c r="C18" s="9">
        <f>2274.645/(490.739+5212.109+3657.62+5444.07-2799.797+1784.05+2274.645)*D$4</f>
        <v>1170.322667</v>
      </c>
      <c r="D18" s="6">
        <v>0.0</v>
      </c>
      <c r="E18" s="6">
        <v>0.0</v>
      </c>
      <c r="F18" s="6" t="s">
        <v>63</v>
      </c>
      <c r="G18" s="12">
        <f>D3/SUM(D3:D5)</f>
        <v>0.5667172972</v>
      </c>
      <c r="J18" s="6" t="s">
        <v>141</v>
      </c>
      <c r="K18" s="8">
        <v>4014.784</v>
      </c>
      <c r="L18" s="8">
        <v>0.0</v>
      </c>
      <c r="M18" s="6">
        <v>0.0</v>
      </c>
      <c r="N18" s="5">
        <f t="shared" si="1"/>
        <v>4014.784</v>
      </c>
      <c r="S18" s="6" t="s">
        <v>136</v>
      </c>
      <c r="T18" s="8">
        <v>5444.07</v>
      </c>
      <c r="U18" s="8">
        <v>0.0</v>
      </c>
      <c r="V18" s="6">
        <v>0.0</v>
      </c>
      <c r="W18" s="5">
        <f t="shared" si="2"/>
        <v>5444.07</v>
      </c>
      <c r="AC18" s="8"/>
      <c r="AD18" s="8"/>
    </row>
    <row r="19">
      <c r="A19" s="6" t="s">
        <v>142</v>
      </c>
      <c r="B19" s="8">
        <v>0.0</v>
      </c>
      <c r="C19" s="9">
        <f>1784.05/(490.739+5212.109+3657.62+5444.07-2799.797+1784.05+2274.645)*D$4</f>
        <v>917.9076975</v>
      </c>
      <c r="D19" s="6">
        <v>0.0</v>
      </c>
      <c r="E19" s="6">
        <v>0.0</v>
      </c>
      <c r="F19" s="6" t="s">
        <v>65</v>
      </c>
      <c r="G19" s="12">
        <f>(C6+C14+C20)/SUM(D3:D5)</f>
        <v>0.4301908777</v>
      </c>
      <c r="P19" s="7"/>
      <c r="Q19" s="7"/>
      <c r="R19" s="7"/>
      <c r="S19" s="6" t="s">
        <v>85</v>
      </c>
      <c r="T19" s="6">
        <v>773.751</v>
      </c>
      <c r="U19" s="8">
        <v>0.0</v>
      </c>
      <c r="V19" s="6">
        <v>0.0</v>
      </c>
      <c r="W19" s="9">
        <f t="shared" si="2"/>
        <v>773.751</v>
      </c>
      <c r="AC19" s="8"/>
      <c r="AD19" s="8"/>
    </row>
    <row r="20">
      <c r="A20" s="6" t="s">
        <v>80</v>
      </c>
      <c r="B20" s="8">
        <v>0.0</v>
      </c>
      <c r="C20" s="9">
        <f>773.751/(773.751+7484.997+3724.435+4014.784+91.92+252.43)*D$5</f>
        <v>652.1789539</v>
      </c>
      <c r="D20" s="6">
        <v>0.0</v>
      </c>
      <c r="E20" s="6">
        <v>0.0</v>
      </c>
      <c r="F20" s="6" t="s">
        <v>67</v>
      </c>
      <c r="G20" s="12">
        <f>(B26+B35+B42+B49+B55+B62)/SUM(D3:D5)</f>
        <v>0.07404723069</v>
      </c>
      <c r="P20" s="7"/>
      <c r="Q20" s="7"/>
      <c r="R20" s="7"/>
      <c r="S20" s="6" t="s">
        <v>138</v>
      </c>
      <c r="T20" s="8">
        <f>13774.60604835-T22-T21-T23-T19</f>
        <v>1500.744048</v>
      </c>
      <c r="U20" s="8">
        <v>0.0</v>
      </c>
      <c r="V20" s="6">
        <v>0.0</v>
      </c>
      <c r="W20" s="5">
        <f t="shared" si="2"/>
        <v>1500.744048</v>
      </c>
      <c r="AB20" s="15"/>
      <c r="AD20" s="8"/>
    </row>
    <row r="21">
      <c r="A21" s="6" t="s">
        <v>131</v>
      </c>
      <c r="B21" s="8">
        <v>0.0</v>
      </c>
      <c r="C21" s="9">
        <f>4014.784/(773.751+7484.997+3724.435+4014.784+91.92+252.43)*D$5</f>
        <v>3383.979639</v>
      </c>
      <c r="D21" s="6">
        <v>0.0</v>
      </c>
      <c r="E21" s="6">
        <v>0.0</v>
      </c>
      <c r="G21" s="9">
        <f>(C14+C20)/SUM(D3:D5)</f>
        <v>0.01778530908</v>
      </c>
      <c r="M21" s="6"/>
      <c r="S21" s="6" t="s">
        <v>139</v>
      </c>
      <c r="T21" s="8">
        <v>7484.997</v>
      </c>
      <c r="U21" s="8">
        <v>0.0</v>
      </c>
      <c r="V21" s="6">
        <v>0.0</v>
      </c>
      <c r="W21" s="5">
        <f t="shared" si="2"/>
        <v>7484.997</v>
      </c>
    </row>
    <row r="22">
      <c r="A22" s="6" t="s">
        <v>127</v>
      </c>
      <c r="B22" s="8">
        <v>0.0</v>
      </c>
      <c r="C22" s="9">
        <f>3724.435/(773.751+7484.997+3724.435+4014.784+91.92+252.43)*D$5</f>
        <v>3139.250382</v>
      </c>
      <c r="D22" s="6">
        <v>0.0</v>
      </c>
      <c r="E22" s="6">
        <v>0.0</v>
      </c>
      <c r="G22" s="12">
        <f>G21+G18</f>
        <v>0.5845026063</v>
      </c>
      <c r="M22" s="6"/>
      <c r="S22" s="6" t="s">
        <v>141</v>
      </c>
      <c r="T22" s="8">
        <v>4014.784</v>
      </c>
      <c r="U22" s="8">
        <v>0.0</v>
      </c>
      <c r="V22" s="6">
        <v>0.0</v>
      </c>
      <c r="W22" s="5">
        <f t="shared" si="2"/>
        <v>4014.784</v>
      </c>
    </row>
    <row r="23">
      <c r="A23" s="6" t="s">
        <v>129</v>
      </c>
      <c r="B23" s="8">
        <v>0.0</v>
      </c>
      <c r="C23" s="9">
        <f>7484.997/(773.751+7484.997+3724.435+4014.784+91.92+252.43)*D$5</f>
        <v>6308.951476</v>
      </c>
      <c r="D23" s="6">
        <v>0.0</v>
      </c>
      <c r="E23" s="6">
        <v>0.0</v>
      </c>
      <c r="P23" s="7"/>
      <c r="Q23" s="7"/>
      <c r="R23" s="7"/>
      <c r="S23" s="15" t="s">
        <v>143</v>
      </c>
      <c r="T23" s="6">
        <v>0.33</v>
      </c>
      <c r="U23" s="8">
        <v>0.0</v>
      </c>
      <c r="V23" s="6">
        <v>0.0</v>
      </c>
      <c r="W23" s="9">
        <f t="shared" si="2"/>
        <v>0.33</v>
      </c>
    </row>
    <row r="24">
      <c r="A24" s="6" t="s">
        <v>144</v>
      </c>
      <c r="B24" s="8">
        <v>0.0</v>
      </c>
      <c r="C24" s="9">
        <f>252.43/(773.751+7484.997+3724.435+4014.784+91.92+252.43)*D$5</f>
        <v>212.7681041</v>
      </c>
      <c r="D24" s="6">
        <v>0.0</v>
      </c>
      <c r="E24" s="6">
        <v>0.0</v>
      </c>
      <c r="S24" s="15"/>
      <c r="U24" s="8"/>
      <c r="AB24" s="15"/>
      <c r="AD24" s="8"/>
    </row>
    <row r="25">
      <c r="A25" s="6" t="s">
        <v>145</v>
      </c>
      <c r="B25" s="8">
        <v>0.0</v>
      </c>
      <c r="C25" s="9">
        <f>91.92/(773.751+7484.997+3724.435+4014.784+91.92+252.43)*D$5</f>
        <v>77.47749527</v>
      </c>
      <c r="D25" s="6">
        <v>0.0</v>
      </c>
      <c r="E25" s="6">
        <v>0.0</v>
      </c>
      <c r="K25" s="5"/>
      <c r="L25" s="8"/>
      <c r="S25" s="16"/>
      <c r="AB25" s="15"/>
      <c r="AD25" s="8"/>
    </row>
    <row r="26">
      <c r="A26" s="6" t="s">
        <v>50</v>
      </c>
      <c r="B26" s="8">
        <f>119997.6/(3551.685+722.475+119997.6+51013.395+40201.17+479761.215+1906.98)*C$6</f>
        <v>3610.736959</v>
      </c>
      <c r="C26" s="8">
        <v>0.0</v>
      </c>
      <c r="D26" s="6">
        <v>0.0</v>
      </c>
      <c r="E26" s="5">
        <f t="shared" ref="E26:E67" si="8">B26</f>
        <v>3610.736959</v>
      </c>
      <c r="K26" s="5"/>
      <c r="L26" s="8"/>
      <c r="AD26" s="8"/>
    </row>
    <row r="27">
      <c r="A27" s="11" t="s">
        <v>146</v>
      </c>
      <c r="B27" s="5">
        <f>479761.215/(3551.685+722.475+119997.6+51013.395+40201.17+479761.215+1906.98)*C$6</f>
        <v>14436.05164</v>
      </c>
      <c r="C27" s="8">
        <v>0.0</v>
      </c>
      <c r="D27" s="6">
        <v>0.0</v>
      </c>
      <c r="E27" s="5">
        <f t="shared" si="8"/>
        <v>14436.05164</v>
      </c>
      <c r="K27" s="5"/>
      <c r="L27" s="8"/>
      <c r="AD27" s="8"/>
    </row>
    <row r="28">
      <c r="A28" s="6" t="s">
        <v>147</v>
      </c>
      <c r="B28" s="5">
        <f>40201.17/(3551.685+722.475+119997.6+51013.395+40201.17+479761.215+1906.98)*C$6</f>
        <v>1209.656279</v>
      </c>
      <c r="C28" s="8">
        <v>0.0</v>
      </c>
      <c r="D28" s="6">
        <v>0.0</v>
      </c>
      <c r="E28" s="5">
        <f t="shared" si="8"/>
        <v>1209.656279</v>
      </c>
      <c r="K28" s="5"/>
      <c r="L28" s="8"/>
      <c r="AD28" s="8"/>
    </row>
    <row r="29">
      <c r="A29" s="6" t="s">
        <v>148</v>
      </c>
      <c r="B29" s="5">
        <f>51013.395/(3551.685+722.475+119997.6+51013.395+40201.17+479761.215+1906.98)*C$6</f>
        <v>1534.996956</v>
      </c>
      <c r="C29" s="8">
        <v>0.0</v>
      </c>
      <c r="D29" s="6">
        <v>0.0</v>
      </c>
      <c r="E29" s="5">
        <f t="shared" si="8"/>
        <v>1534.996956</v>
      </c>
      <c r="K29" s="5"/>
      <c r="L29" s="8"/>
    </row>
    <row r="30">
      <c r="A30" s="6" t="s">
        <v>62</v>
      </c>
      <c r="B30" s="8">
        <f>3551.685/(3551.685+722.475+119997.6+51013.395+40201.17+479761.215+1906.98)*C$6</f>
        <v>106.8704732</v>
      </c>
      <c r="C30" s="8">
        <v>0.0</v>
      </c>
      <c r="D30" s="6">
        <v>0.0</v>
      </c>
      <c r="E30" s="5">
        <f t="shared" si="8"/>
        <v>106.8704732</v>
      </c>
    </row>
    <row r="31">
      <c r="A31" s="6" t="s">
        <v>149</v>
      </c>
      <c r="B31" s="5">
        <f>1906.98/(3551.685+722.475+119997.6+51013.395+40201.17+479761.215+1906.98)*C$6</f>
        <v>57.38117401</v>
      </c>
      <c r="C31" s="8">
        <v>0.0</v>
      </c>
      <c r="D31" s="6">
        <v>0.0</v>
      </c>
      <c r="E31" s="5">
        <f t="shared" si="8"/>
        <v>57.38117401</v>
      </c>
    </row>
    <row r="32">
      <c r="A32" s="6" t="s">
        <v>150</v>
      </c>
      <c r="B32" s="5">
        <f>722.475/(3551.685+722.475+119997.6+51013.395+40201.17+479761.215+1906.98)*C$6</f>
        <v>21.73932799</v>
      </c>
      <c r="C32" s="8">
        <v>0.0</v>
      </c>
      <c r="D32" s="6">
        <v>0.0</v>
      </c>
      <c r="E32" s="5">
        <f t="shared" si="8"/>
        <v>21.73932799</v>
      </c>
    </row>
    <row r="33">
      <c r="A33" s="6" t="s">
        <v>151</v>
      </c>
      <c r="B33" s="5">
        <f>9722.4/(9722.4+28081.125)*C7</f>
        <v>409.2429671</v>
      </c>
      <c r="C33" s="8">
        <v>0.0</v>
      </c>
      <c r="D33" s="6">
        <v>0.0</v>
      </c>
      <c r="E33" s="5">
        <f t="shared" si="8"/>
        <v>409.2429671</v>
      </c>
    </row>
    <row r="34">
      <c r="A34" s="6" t="s">
        <v>152</v>
      </c>
      <c r="B34" s="5">
        <f>28081.125/(9722.4+28081.125)*C7</f>
        <v>1182.012971</v>
      </c>
      <c r="C34" s="8">
        <v>0.0</v>
      </c>
      <c r="D34" s="6">
        <v>0.0</v>
      </c>
      <c r="E34" s="5">
        <f t="shared" si="8"/>
        <v>1182.012971</v>
      </c>
      <c r="L34" s="5"/>
      <c r="M34" s="5"/>
      <c r="N34" s="5"/>
    </row>
    <row r="35">
      <c r="A35" s="6" t="s">
        <v>153</v>
      </c>
      <c r="B35" s="5">
        <f>0.33/(43981.816+0.33)*C8</f>
        <v>0.00005835230332</v>
      </c>
      <c r="C35" s="8">
        <v>0.0</v>
      </c>
      <c r="D35" s="6">
        <v>0.0</v>
      </c>
      <c r="E35" s="5">
        <f t="shared" si="8"/>
        <v>0.00005835230332</v>
      </c>
      <c r="L35" s="5"/>
      <c r="M35" s="5"/>
      <c r="N35" s="5"/>
    </row>
    <row r="36">
      <c r="A36" s="6" t="s">
        <v>154</v>
      </c>
      <c r="B36" s="5">
        <f>43981.816/(43981.816+0.33)*C8</f>
        <v>7.777091721</v>
      </c>
      <c r="C36" s="8">
        <v>0.0</v>
      </c>
      <c r="D36" s="6">
        <v>0.0</v>
      </c>
      <c r="E36" s="5">
        <f t="shared" si="8"/>
        <v>7.777091721</v>
      </c>
    </row>
    <row r="37">
      <c r="A37" s="6" t="s">
        <v>155</v>
      </c>
      <c r="B37" s="5">
        <f t="shared" ref="B37:B41" si="9">C9</f>
        <v>1516.962941</v>
      </c>
      <c r="C37" s="8">
        <v>0.0</v>
      </c>
      <c r="D37" s="6">
        <v>0.0</v>
      </c>
      <c r="E37" s="5">
        <f t="shared" si="8"/>
        <v>1516.962941</v>
      </c>
      <c r="L37" s="5"/>
      <c r="M37" s="5"/>
      <c r="N37" s="5"/>
    </row>
    <row r="38">
      <c r="A38" s="6" t="s">
        <v>156</v>
      </c>
      <c r="B38" s="5">
        <f t="shared" si="9"/>
        <v>3278.993397</v>
      </c>
      <c r="C38" s="8">
        <v>0.0</v>
      </c>
      <c r="D38" s="6">
        <v>0.0</v>
      </c>
      <c r="E38" s="5">
        <f t="shared" si="8"/>
        <v>3278.993397</v>
      </c>
      <c r="L38" s="5"/>
      <c r="M38" s="5"/>
      <c r="N38" s="5"/>
    </row>
    <row r="39">
      <c r="A39" s="6" t="s">
        <v>157</v>
      </c>
      <c r="B39" s="5">
        <f t="shared" si="9"/>
        <v>887.1434183</v>
      </c>
      <c r="C39" s="8">
        <v>0.0</v>
      </c>
      <c r="D39" s="6">
        <v>0.0</v>
      </c>
      <c r="E39" s="5">
        <f t="shared" si="8"/>
        <v>887.1434183</v>
      </c>
      <c r="L39" s="5"/>
      <c r="M39" s="5"/>
      <c r="N39" s="5"/>
    </row>
    <row r="40">
      <c r="A40" s="6" t="s">
        <v>158</v>
      </c>
      <c r="B40" s="5">
        <f t="shared" si="9"/>
        <v>513.7097624</v>
      </c>
      <c r="C40" s="8">
        <v>0.0</v>
      </c>
      <c r="D40" s="6">
        <v>0.0</v>
      </c>
      <c r="E40" s="5">
        <f t="shared" si="8"/>
        <v>513.7097624</v>
      </c>
      <c r="L40" s="5"/>
      <c r="M40" s="5"/>
      <c r="N40" s="5"/>
    </row>
    <row r="41">
      <c r="A41" s="6" t="s">
        <v>159</v>
      </c>
      <c r="B41" s="5">
        <f t="shared" si="9"/>
        <v>53.27922884</v>
      </c>
      <c r="C41" s="8">
        <v>0.0</v>
      </c>
      <c r="D41" s="6">
        <v>0.0</v>
      </c>
      <c r="E41" s="5">
        <f t="shared" si="8"/>
        <v>53.27922884</v>
      </c>
      <c r="L41" s="5"/>
      <c r="M41" s="5"/>
      <c r="N41" s="5"/>
    </row>
    <row r="42">
      <c r="A42" s="6" t="s">
        <v>83</v>
      </c>
      <c r="B42" s="8">
        <f>119997.6/(3551.685+722.475+119997.6+51013.395+40201.17+479761.215+1906.98)*C$14</f>
        <v>43.45963517</v>
      </c>
      <c r="C42" s="8">
        <v>0.0</v>
      </c>
      <c r="D42" s="6">
        <v>0.0</v>
      </c>
      <c r="E42" s="5">
        <f t="shared" si="8"/>
        <v>43.45963517</v>
      </c>
      <c r="L42" s="5"/>
      <c r="M42" s="5"/>
      <c r="N42" s="5"/>
    </row>
    <row r="43">
      <c r="A43" s="11" t="s">
        <v>160</v>
      </c>
      <c r="B43" s="5">
        <f>479761.215/(3551.685+722.475+119997.6+51013.395+40201.17+479761.215+1906.98)*C$14</f>
        <v>173.7555365</v>
      </c>
      <c r="C43" s="8">
        <v>0.0</v>
      </c>
      <c r="D43" s="6">
        <v>0.0</v>
      </c>
      <c r="E43" s="5">
        <f t="shared" si="8"/>
        <v>173.7555365</v>
      </c>
      <c r="L43" s="5"/>
      <c r="M43" s="5"/>
      <c r="N43" s="5"/>
    </row>
    <row r="44">
      <c r="A44" s="6" t="s">
        <v>161</v>
      </c>
      <c r="B44" s="5">
        <f>40201.17/(3551.685+722.475+119997.6+51013.395+40201.17+479761.215+1906.98)*C$14</f>
        <v>14.55969271</v>
      </c>
      <c r="C44" s="8">
        <v>0.0</v>
      </c>
      <c r="D44" s="6">
        <v>0.0</v>
      </c>
      <c r="E44" s="5">
        <f t="shared" si="8"/>
        <v>14.55969271</v>
      </c>
      <c r="L44" s="5"/>
      <c r="M44" s="5"/>
      <c r="N44" s="5"/>
    </row>
    <row r="45">
      <c r="A45" s="6" t="s">
        <v>162</v>
      </c>
      <c r="B45" s="5">
        <f>51013.395/(3551.685+722.475+119997.6+51013.395+40201.17+479761.215+1906.98)*C$14</f>
        <v>18.47556564</v>
      </c>
      <c r="C45" s="8">
        <v>0.0</v>
      </c>
      <c r="D45" s="6">
        <v>0.0</v>
      </c>
      <c r="E45" s="5">
        <f t="shared" si="8"/>
        <v>18.47556564</v>
      </c>
      <c r="L45" s="5"/>
      <c r="M45" s="5"/>
      <c r="N45" s="5"/>
    </row>
    <row r="46">
      <c r="A46" s="6" t="s">
        <v>95</v>
      </c>
      <c r="B46" s="8">
        <f>3551.685/(3551.685+722.475+119997.6+51013.395+40201.17+479761.215+1906.98)*C$14</f>
        <v>1.286316846</v>
      </c>
      <c r="C46" s="8">
        <v>0.0</v>
      </c>
      <c r="D46" s="6">
        <v>0.0</v>
      </c>
      <c r="E46" s="5">
        <f t="shared" si="8"/>
        <v>1.286316846</v>
      </c>
      <c r="L46" s="5"/>
      <c r="M46" s="5"/>
      <c r="N46" s="5"/>
    </row>
    <row r="47">
      <c r="A47" s="6" t="s">
        <v>163</v>
      </c>
      <c r="B47" s="5">
        <f>1906.98/(3551.685+722.475+119997.6+51013.395+40201.17+479761.215+1906.98)*C$14</f>
        <v>0.6906526053</v>
      </c>
      <c r="C47" s="8">
        <v>0.0</v>
      </c>
      <c r="D47" s="6">
        <v>0.0</v>
      </c>
      <c r="E47" s="5">
        <f t="shared" si="8"/>
        <v>0.6906526053</v>
      </c>
      <c r="L47" s="5"/>
      <c r="M47" s="5"/>
      <c r="N47" s="5"/>
    </row>
    <row r="48">
      <c r="A48" s="6" t="s">
        <v>164</v>
      </c>
      <c r="B48" s="5">
        <f>722.475/(3551.685+722.475+119997.6+51013.395+40201.17+479761.215+1906.98)*C$14</f>
        <v>0.2616593992</v>
      </c>
      <c r="C48" s="8">
        <v>0.0</v>
      </c>
      <c r="D48" s="6">
        <v>0.0</v>
      </c>
      <c r="E48" s="5">
        <f t="shared" si="8"/>
        <v>0.2616593992</v>
      </c>
      <c r="L48" s="5"/>
      <c r="M48" s="5"/>
      <c r="N48" s="5"/>
    </row>
    <row r="49">
      <c r="A49" s="6" t="s">
        <v>165</v>
      </c>
      <c r="B49" s="5">
        <f>0.33/(43981.816+0.33)*C15</f>
        <v>0.01020788584</v>
      </c>
      <c r="C49" s="8">
        <v>0.0</v>
      </c>
      <c r="D49" s="6">
        <v>0.0</v>
      </c>
      <c r="E49" s="5">
        <f t="shared" si="8"/>
        <v>0.01020788584</v>
      </c>
      <c r="L49" s="5"/>
      <c r="M49" s="5"/>
      <c r="N49" s="5"/>
    </row>
    <row r="50">
      <c r="A50" s="6" t="s">
        <v>136</v>
      </c>
      <c r="B50" s="5">
        <f>43981.816/(43981.816+0.33)*C15</f>
        <v>1360.48896</v>
      </c>
      <c r="C50" s="8">
        <v>0.0</v>
      </c>
      <c r="D50" s="6">
        <v>0.0</v>
      </c>
      <c r="E50" s="5">
        <f t="shared" si="8"/>
        <v>1360.48896</v>
      </c>
      <c r="L50" s="5"/>
      <c r="M50" s="5"/>
      <c r="N50" s="5"/>
    </row>
    <row r="51">
      <c r="A51" s="6" t="s">
        <v>166</v>
      </c>
      <c r="B51" s="5">
        <f t="shared" ref="B51:B54" si="10">C16</f>
        <v>1881.874136</v>
      </c>
      <c r="C51" s="8">
        <v>0.0</v>
      </c>
      <c r="D51" s="6">
        <v>0.0</v>
      </c>
      <c r="E51" s="5">
        <f t="shared" si="8"/>
        <v>1881.874136</v>
      </c>
      <c r="L51" s="5"/>
      <c r="M51" s="5"/>
      <c r="N51" s="5"/>
    </row>
    <row r="52">
      <c r="A52" s="6" t="s">
        <v>134</v>
      </c>
      <c r="B52" s="9">
        <f t="shared" si="10"/>
        <v>2681.670901</v>
      </c>
      <c r="C52" s="8">
        <v>0.0</v>
      </c>
      <c r="D52" s="6">
        <v>0.0</v>
      </c>
      <c r="E52" s="9">
        <f t="shared" si="8"/>
        <v>2681.670901</v>
      </c>
      <c r="L52" s="5"/>
      <c r="M52" s="5"/>
      <c r="N52" s="5"/>
    </row>
    <row r="53">
      <c r="A53" s="6" t="s">
        <v>167</v>
      </c>
      <c r="B53" s="9">
        <f t="shared" si="10"/>
        <v>1170.322667</v>
      </c>
      <c r="C53" s="8">
        <v>0.0</v>
      </c>
      <c r="D53" s="6">
        <v>0.0</v>
      </c>
      <c r="E53" s="9">
        <f t="shared" si="8"/>
        <v>1170.322667</v>
      </c>
      <c r="L53" s="5"/>
      <c r="M53" s="5"/>
      <c r="N53" s="5"/>
    </row>
    <row r="54">
      <c r="A54" s="6" t="s">
        <v>168</v>
      </c>
      <c r="B54" s="9">
        <f t="shared" si="10"/>
        <v>917.9076975</v>
      </c>
      <c r="C54" s="8">
        <v>0.0</v>
      </c>
      <c r="D54" s="6">
        <v>0.0</v>
      </c>
      <c r="E54" s="9">
        <f t="shared" si="8"/>
        <v>917.9076975</v>
      </c>
      <c r="L54" s="5"/>
      <c r="M54" s="5"/>
      <c r="N54" s="5"/>
    </row>
    <row r="55">
      <c r="A55" s="6" t="s">
        <v>85</v>
      </c>
      <c r="B55" s="8">
        <f>119997.6/(3551.685+722.475+119997.6+51013.395+40201.17+479761.215+1906.98)*C$20</f>
        <v>112.2561885</v>
      </c>
      <c r="C55" s="8">
        <v>0.0</v>
      </c>
      <c r="D55" s="6">
        <v>0.0</v>
      </c>
      <c r="E55" s="5">
        <f t="shared" si="8"/>
        <v>112.2561885</v>
      </c>
      <c r="L55" s="5"/>
      <c r="M55" s="5"/>
      <c r="N55" s="5"/>
    </row>
    <row r="56">
      <c r="A56" s="11" t="s">
        <v>169</v>
      </c>
      <c r="B56" s="5">
        <f>479761.215/(3551.685+722.475+119997.6+51013.395+40201.17+479761.215+1906.98)*C$20</f>
        <v>448.8103546</v>
      </c>
      <c r="C56" s="8">
        <v>0.0</v>
      </c>
      <c r="D56" s="6">
        <v>0.0</v>
      </c>
      <c r="E56" s="5">
        <f t="shared" si="8"/>
        <v>448.8103546</v>
      </c>
      <c r="L56" s="5"/>
      <c r="M56" s="5"/>
      <c r="N56" s="5"/>
    </row>
    <row r="57">
      <c r="A57" s="6" t="s">
        <v>170</v>
      </c>
      <c r="B57" s="5">
        <f>40201.17/(3551.685+722.475+119997.6+51013.395+40201.17+479761.215+1906.98)*C$20</f>
        <v>37.60766981</v>
      </c>
      <c r="C57" s="8">
        <v>0.0</v>
      </c>
      <c r="D57" s="6">
        <v>0.0</v>
      </c>
      <c r="E57" s="5">
        <f t="shared" si="8"/>
        <v>37.60766981</v>
      </c>
      <c r="L57" s="5"/>
      <c r="M57" s="5"/>
      <c r="N57" s="5"/>
    </row>
    <row r="58">
      <c r="A58" s="6" t="s">
        <v>171</v>
      </c>
      <c r="B58" s="5">
        <f>51013.395/(3551.685+722.475+119997.6+51013.395+40201.17+479761.215+1906.98)*C$20</f>
        <v>47.72236518</v>
      </c>
      <c r="C58" s="8">
        <v>0.0</v>
      </c>
      <c r="D58" s="6">
        <v>0.0</v>
      </c>
      <c r="E58" s="5">
        <f t="shared" si="8"/>
        <v>47.72236518</v>
      </c>
      <c r="L58" s="5"/>
      <c r="M58" s="5"/>
      <c r="N58" s="5"/>
    </row>
    <row r="59">
      <c r="A59" s="6" t="s">
        <v>98</v>
      </c>
      <c r="B59" s="8">
        <f>3551.685/(3551.685+722.475+119997.6+51013.395+40201.17+479761.215+1906.98)*C$20</f>
        <v>3.32255496</v>
      </c>
      <c r="C59" s="8">
        <v>0.0</v>
      </c>
      <c r="D59" s="6">
        <v>0.0</v>
      </c>
      <c r="E59" s="5">
        <f t="shared" si="8"/>
        <v>3.32255496</v>
      </c>
      <c r="L59" s="5"/>
      <c r="M59" s="5"/>
      <c r="N59" s="5"/>
    </row>
    <row r="60">
      <c r="A60" s="6" t="s">
        <v>172</v>
      </c>
      <c r="B60" s="5">
        <f>1906.98/(3551.685+722.475+119997.6+51013.395+40201.17+479761.215+1906.98)*C$20</f>
        <v>1.783954899</v>
      </c>
      <c r="C60" s="8">
        <v>0.0</v>
      </c>
      <c r="D60" s="6">
        <v>0.0</v>
      </c>
      <c r="E60" s="5">
        <f t="shared" si="8"/>
        <v>1.783954899</v>
      </c>
      <c r="L60" s="5"/>
      <c r="M60" s="5"/>
      <c r="N60" s="5"/>
    </row>
    <row r="61">
      <c r="A61" s="6" t="s">
        <v>173</v>
      </c>
      <c r="B61" s="5">
        <f>722.475/(3551.685+722.475+119997.6+51013.395+40201.17+479761.215+1906.98)*C$20</f>
        <v>0.6758659325</v>
      </c>
      <c r="C61" s="8">
        <v>0.0</v>
      </c>
      <c r="D61" s="6">
        <v>0.0</v>
      </c>
      <c r="E61" s="5">
        <f t="shared" si="8"/>
        <v>0.6758659325</v>
      </c>
      <c r="L61" s="5"/>
      <c r="M61" s="5"/>
      <c r="N61" s="5"/>
    </row>
    <row r="62">
      <c r="A62" s="6" t="s">
        <v>143</v>
      </c>
      <c r="B62" s="5">
        <f>0.33/(43981.816+0.33)*C21</f>
        <v>0.02539014992</v>
      </c>
      <c r="C62" s="8">
        <v>0.0</v>
      </c>
      <c r="D62" s="6">
        <v>0.0</v>
      </c>
      <c r="E62" s="5">
        <f t="shared" si="8"/>
        <v>0.02539014992</v>
      </c>
      <c r="L62" s="5"/>
      <c r="M62" s="5"/>
      <c r="N62" s="5"/>
    </row>
    <row r="63">
      <c r="A63" s="6" t="s">
        <v>141</v>
      </c>
      <c r="B63" s="5">
        <f>43981.816/(43981.816+0.33)*C21</f>
        <v>3383.954248</v>
      </c>
      <c r="C63" s="8">
        <v>0.0</v>
      </c>
      <c r="D63" s="6">
        <v>0.0</v>
      </c>
      <c r="E63" s="5">
        <f t="shared" si="8"/>
        <v>3383.954248</v>
      </c>
      <c r="L63" s="5"/>
      <c r="M63" s="5"/>
      <c r="N63" s="5"/>
    </row>
    <row r="64">
      <c r="A64" s="6" t="s">
        <v>174</v>
      </c>
      <c r="B64" s="9">
        <f t="shared" ref="B64:B67" si="11">C22</f>
        <v>3139.250382</v>
      </c>
      <c r="C64" s="8">
        <v>0.0</v>
      </c>
      <c r="D64" s="6">
        <v>0.0</v>
      </c>
      <c r="E64" s="9">
        <f t="shared" si="8"/>
        <v>3139.250382</v>
      </c>
      <c r="L64" s="5"/>
      <c r="M64" s="5"/>
      <c r="N64" s="5"/>
    </row>
    <row r="65">
      <c r="A65" s="6" t="s">
        <v>175</v>
      </c>
      <c r="B65" s="9">
        <f t="shared" si="11"/>
        <v>6308.951476</v>
      </c>
      <c r="C65" s="8">
        <v>0.0</v>
      </c>
      <c r="D65" s="6">
        <v>0.0</v>
      </c>
      <c r="E65" s="9">
        <f t="shared" si="8"/>
        <v>6308.951476</v>
      </c>
      <c r="L65" s="5"/>
      <c r="M65" s="5"/>
      <c r="N65" s="5"/>
    </row>
    <row r="66">
      <c r="A66" s="6" t="s">
        <v>176</v>
      </c>
      <c r="B66" s="9">
        <f t="shared" si="11"/>
        <v>212.7681041</v>
      </c>
      <c r="C66" s="8">
        <v>0.0</v>
      </c>
      <c r="D66" s="6">
        <v>0.0</v>
      </c>
      <c r="E66" s="9">
        <f t="shared" si="8"/>
        <v>212.7681041</v>
      </c>
      <c r="L66" s="5"/>
      <c r="M66" s="5"/>
      <c r="N66" s="5"/>
    </row>
    <row r="67">
      <c r="A67" s="6" t="s">
        <v>177</v>
      </c>
      <c r="B67" s="9">
        <f t="shared" si="11"/>
        <v>77.47749527</v>
      </c>
      <c r="C67" s="8">
        <v>0.0</v>
      </c>
      <c r="D67" s="6">
        <v>0.0</v>
      </c>
      <c r="E67" s="9">
        <f t="shared" si="8"/>
        <v>77.47749527</v>
      </c>
      <c r="L67" s="5"/>
      <c r="M67" s="5"/>
      <c r="N67" s="5"/>
    </row>
    <row r="68">
      <c r="L68" s="5"/>
      <c r="M68" s="5"/>
      <c r="N68" s="5"/>
    </row>
    <row r="69">
      <c r="L69" s="5"/>
      <c r="M69" s="5"/>
      <c r="N69" s="5"/>
    </row>
    <row r="70">
      <c r="L70" s="5"/>
      <c r="M70" s="5"/>
      <c r="N70" s="5"/>
    </row>
    <row r="71">
      <c r="L71" s="5"/>
      <c r="M71" s="5"/>
      <c r="N71" s="5"/>
    </row>
    <row r="72">
      <c r="L72" s="5"/>
      <c r="M72" s="5"/>
      <c r="N72" s="5"/>
    </row>
    <row r="73">
      <c r="L73" s="5"/>
      <c r="M73" s="5"/>
      <c r="N73" s="5"/>
    </row>
    <row r="74">
      <c r="L74" s="5"/>
      <c r="M74" s="5"/>
      <c r="N74" s="5"/>
    </row>
    <row r="75">
      <c r="L75" s="5"/>
      <c r="M75" s="5"/>
      <c r="N75" s="5"/>
    </row>
    <row r="76">
      <c r="L76" s="5"/>
      <c r="M76" s="5"/>
      <c r="N76" s="5"/>
    </row>
    <row r="77">
      <c r="L77" s="5"/>
      <c r="M77" s="5"/>
      <c r="N77" s="5"/>
    </row>
    <row r="78">
      <c r="L78" s="5"/>
      <c r="M78" s="5"/>
      <c r="N78" s="5"/>
    </row>
    <row r="79">
      <c r="L79" s="5"/>
      <c r="M79" s="5"/>
      <c r="N79" s="5"/>
    </row>
    <row r="80">
      <c r="L80" s="5"/>
      <c r="M80" s="5"/>
      <c r="N80" s="5"/>
    </row>
    <row r="81">
      <c r="L81" s="5"/>
      <c r="M81" s="5"/>
      <c r="N81" s="5"/>
    </row>
    <row r="82">
      <c r="L82" s="5"/>
      <c r="M82" s="5"/>
      <c r="N82" s="5"/>
    </row>
    <row r="83">
      <c r="L83" s="5"/>
      <c r="M83" s="5"/>
      <c r="N83" s="5"/>
    </row>
    <row r="84">
      <c r="L84" s="5"/>
      <c r="M84" s="5"/>
      <c r="N84" s="5"/>
    </row>
    <row r="85">
      <c r="L85" s="5"/>
      <c r="M85" s="5"/>
      <c r="N85" s="5"/>
    </row>
    <row r="86">
      <c r="L86" s="5"/>
      <c r="M86" s="5"/>
      <c r="N86" s="5"/>
    </row>
    <row r="87">
      <c r="L87" s="5"/>
      <c r="M87" s="5"/>
      <c r="N87" s="5"/>
    </row>
    <row r="88">
      <c r="L88" s="5"/>
      <c r="M88" s="5"/>
      <c r="N88" s="5"/>
    </row>
    <row r="89">
      <c r="L89" s="5"/>
      <c r="M89" s="5"/>
      <c r="N89" s="5"/>
    </row>
    <row r="90">
      <c r="L90" s="5"/>
      <c r="M90" s="5"/>
      <c r="N90" s="5"/>
    </row>
    <row r="91">
      <c r="L91" s="5"/>
      <c r="M91" s="5"/>
      <c r="N91" s="5"/>
    </row>
    <row r="92">
      <c r="L92" s="5"/>
      <c r="M92" s="5"/>
      <c r="N92" s="5"/>
    </row>
    <row r="93">
      <c r="L93" s="5"/>
      <c r="M93" s="5"/>
      <c r="N93" s="5"/>
    </row>
    <row r="94">
      <c r="L94" s="5"/>
      <c r="M94" s="5"/>
      <c r="N94" s="5"/>
    </row>
    <row r="95">
      <c r="L95" s="5"/>
      <c r="M95" s="5"/>
      <c r="N95" s="5"/>
    </row>
    <row r="96">
      <c r="L96" s="5"/>
      <c r="M96" s="5"/>
      <c r="N96" s="5"/>
    </row>
    <row r="97">
      <c r="L97" s="5"/>
      <c r="M97" s="5"/>
      <c r="N97" s="5"/>
    </row>
    <row r="98">
      <c r="L98" s="5"/>
      <c r="M98" s="5"/>
      <c r="N98" s="5"/>
    </row>
    <row r="99">
      <c r="L99" s="5"/>
      <c r="M99" s="5"/>
      <c r="N99" s="5"/>
    </row>
    <row r="100">
      <c r="L100" s="5"/>
      <c r="M100" s="5"/>
      <c r="N100" s="5"/>
    </row>
    <row r="101">
      <c r="L101" s="5"/>
      <c r="M101" s="5"/>
      <c r="N101" s="5"/>
    </row>
    <row r="102">
      <c r="L102" s="5"/>
      <c r="M102" s="5"/>
      <c r="N102" s="5"/>
    </row>
    <row r="103">
      <c r="L103" s="5"/>
      <c r="M103" s="5"/>
      <c r="N103" s="5"/>
    </row>
    <row r="104">
      <c r="L104" s="5"/>
      <c r="M104" s="5"/>
      <c r="N104" s="5"/>
    </row>
    <row r="105">
      <c r="L105" s="5"/>
      <c r="M105" s="5"/>
      <c r="N105" s="5"/>
    </row>
    <row r="106">
      <c r="L106" s="5"/>
      <c r="M106" s="5"/>
      <c r="N106" s="5"/>
    </row>
    <row r="107">
      <c r="L107" s="5"/>
      <c r="M107" s="5"/>
      <c r="N107" s="5"/>
    </row>
    <row r="108">
      <c r="L108" s="5"/>
      <c r="M108" s="5"/>
      <c r="N108" s="5"/>
    </row>
    <row r="109">
      <c r="L109" s="5"/>
      <c r="M109" s="5"/>
      <c r="N109" s="5"/>
    </row>
    <row r="110">
      <c r="L110" s="5"/>
      <c r="M110" s="5"/>
      <c r="N110" s="5"/>
    </row>
    <row r="111">
      <c r="L111" s="5"/>
      <c r="M111" s="5"/>
      <c r="N111" s="5"/>
    </row>
    <row r="112">
      <c r="L112" s="5"/>
      <c r="M112" s="5"/>
      <c r="N112" s="5"/>
    </row>
    <row r="113">
      <c r="L113" s="5"/>
      <c r="M113" s="5"/>
      <c r="N113" s="5"/>
    </row>
    <row r="114">
      <c r="L114" s="5"/>
      <c r="M114" s="5"/>
      <c r="N114" s="5"/>
    </row>
    <row r="115">
      <c r="L115" s="5"/>
      <c r="M115" s="5"/>
      <c r="N115" s="5"/>
    </row>
    <row r="116">
      <c r="L116" s="5"/>
      <c r="M116" s="5"/>
      <c r="N116" s="5"/>
    </row>
    <row r="117">
      <c r="L117" s="5"/>
      <c r="M117" s="5"/>
      <c r="N117" s="5"/>
    </row>
    <row r="118">
      <c r="L118" s="5"/>
      <c r="M118" s="5"/>
      <c r="N118" s="5"/>
    </row>
    <row r="119">
      <c r="L119" s="5"/>
      <c r="M119" s="5"/>
      <c r="N119" s="5"/>
    </row>
    <row r="120">
      <c r="L120" s="5"/>
      <c r="M120" s="5"/>
      <c r="N120" s="5"/>
    </row>
    <row r="121">
      <c r="L121" s="5"/>
      <c r="M121" s="5"/>
      <c r="N121" s="5"/>
    </row>
    <row r="122">
      <c r="L122" s="5"/>
      <c r="M122" s="5"/>
      <c r="N122" s="5"/>
    </row>
    <row r="123">
      <c r="L123" s="5"/>
      <c r="M123" s="5"/>
      <c r="N123" s="5"/>
    </row>
    <row r="124">
      <c r="L124" s="5"/>
      <c r="M124" s="5"/>
      <c r="N124" s="5"/>
    </row>
    <row r="125">
      <c r="L125" s="5"/>
      <c r="M125" s="5"/>
      <c r="N125" s="5"/>
    </row>
    <row r="126">
      <c r="L126" s="5"/>
      <c r="M126" s="5"/>
      <c r="N126" s="5"/>
    </row>
    <row r="127">
      <c r="L127" s="5"/>
      <c r="M127" s="5"/>
      <c r="N127" s="5"/>
    </row>
    <row r="128">
      <c r="L128" s="5"/>
      <c r="M128" s="5"/>
      <c r="N128" s="5"/>
    </row>
    <row r="129">
      <c r="L129" s="5"/>
      <c r="M129" s="5"/>
      <c r="N129" s="5"/>
    </row>
    <row r="130">
      <c r="L130" s="5"/>
      <c r="M130" s="5"/>
      <c r="N130" s="5"/>
    </row>
    <row r="131">
      <c r="L131" s="5"/>
      <c r="M131" s="5"/>
      <c r="N131" s="5"/>
    </row>
    <row r="132">
      <c r="L132" s="5"/>
      <c r="M132" s="5"/>
      <c r="N132" s="5"/>
    </row>
    <row r="133">
      <c r="L133" s="5"/>
      <c r="M133" s="5"/>
      <c r="N133" s="5"/>
    </row>
    <row r="134">
      <c r="L134" s="5"/>
      <c r="M134" s="5"/>
      <c r="N134" s="5"/>
    </row>
    <row r="135">
      <c r="L135" s="5"/>
      <c r="M135" s="5"/>
      <c r="N135" s="5"/>
    </row>
    <row r="136">
      <c r="L136" s="5"/>
      <c r="M136" s="5"/>
      <c r="N136" s="5"/>
    </row>
    <row r="137">
      <c r="L137" s="5"/>
      <c r="M137" s="5"/>
      <c r="N137" s="5"/>
    </row>
    <row r="138">
      <c r="L138" s="5"/>
      <c r="M138" s="5"/>
      <c r="N138" s="5"/>
    </row>
    <row r="139">
      <c r="L139" s="5"/>
      <c r="M139" s="5"/>
      <c r="N139" s="5"/>
    </row>
    <row r="140">
      <c r="L140" s="5"/>
      <c r="M140" s="5"/>
      <c r="N140" s="5"/>
    </row>
    <row r="141">
      <c r="L141" s="5"/>
      <c r="M141" s="5"/>
      <c r="N141" s="5"/>
    </row>
    <row r="142">
      <c r="L142" s="5"/>
      <c r="M142" s="5"/>
      <c r="N142" s="5"/>
    </row>
    <row r="143">
      <c r="L143" s="5"/>
      <c r="M143" s="5"/>
      <c r="N143" s="5"/>
    </row>
    <row r="144">
      <c r="L144" s="5"/>
      <c r="M144" s="5"/>
      <c r="N144" s="5"/>
    </row>
    <row r="145">
      <c r="L145" s="5"/>
      <c r="M145" s="5"/>
      <c r="N145" s="5"/>
    </row>
    <row r="146">
      <c r="L146" s="5"/>
      <c r="M146" s="5"/>
      <c r="N146" s="5"/>
    </row>
    <row r="147">
      <c r="L147" s="5"/>
      <c r="M147" s="5"/>
      <c r="N147" s="5"/>
    </row>
    <row r="148">
      <c r="L148" s="5"/>
      <c r="M148" s="5"/>
      <c r="N148" s="5"/>
    </row>
    <row r="149">
      <c r="L149" s="5"/>
      <c r="M149" s="5"/>
      <c r="N149" s="5"/>
    </row>
    <row r="150">
      <c r="L150" s="5"/>
      <c r="M150" s="5"/>
      <c r="N150" s="5"/>
    </row>
    <row r="151">
      <c r="L151" s="5"/>
      <c r="M151" s="5"/>
      <c r="N151" s="5"/>
    </row>
    <row r="152">
      <c r="L152" s="5"/>
      <c r="M152" s="5"/>
      <c r="N152" s="5"/>
    </row>
    <row r="153">
      <c r="L153" s="5"/>
      <c r="M153" s="5"/>
      <c r="N153" s="5"/>
    </row>
    <row r="154">
      <c r="L154" s="5"/>
      <c r="M154" s="5"/>
      <c r="N154" s="5"/>
    </row>
    <row r="155">
      <c r="L155" s="5"/>
      <c r="M155" s="5"/>
      <c r="N155" s="5"/>
    </row>
    <row r="156">
      <c r="L156" s="5"/>
      <c r="M156" s="5"/>
      <c r="N156" s="5"/>
    </row>
    <row r="157">
      <c r="L157" s="5"/>
      <c r="M157" s="5"/>
      <c r="N157" s="5"/>
    </row>
    <row r="158">
      <c r="L158" s="5"/>
      <c r="M158" s="5"/>
      <c r="N158" s="5"/>
    </row>
    <row r="159">
      <c r="L159" s="5"/>
      <c r="M159" s="5"/>
      <c r="N159" s="5"/>
    </row>
    <row r="160">
      <c r="L160" s="5"/>
      <c r="M160" s="5"/>
      <c r="N160" s="5"/>
    </row>
    <row r="161">
      <c r="L161" s="5"/>
      <c r="M161" s="5"/>
      <c r="N161" s="5"/>
    </row>
    <row r="162">
      <c r="L162" s="5"/>
      <c r="M162" s="5"/>
      <c r="N162" s="5"/>
    </row>
    <row r="163">
      <c r="L163" s="5"/>
      <c r="M163" s="5"/>
      <c r="N163" s="5"/>
    </row>
    <row r="164">
      <c r="L164" s="5"/>
      <c r="M164" s="5"/>
      <c r="N164" s="5"/>
    </row>
    <row r="165">
      <c r="L165" s="5"/>
      <c r="M165" s="5"/>
      <c r="N165" s="5"/>
    </row>
    <row r="166">
      <c r="L166" s="5"/>
      <c r="M166" s="5"/>
      <c r="N166" s="5"/>
    </row>
    <row r="167">
      <c r="L167" s="5"/>
      <c r="M167" s="5"/>
      <c r="N167" s="5"/>
    </row>
    <row r="168">
      <c r="L168" s="5"/>
      <c r="M168" s="5"/>
      <c r="N168" s="5"/>
    </row>
    <row r="169">
      <c r="L169" s="5"/>
      <c r="M169" s="5"/>
      <c r="N169" s="5"/>
    </row>
    <row r="170">
      <c r="L170" s="5"/>
      <c r="M170" s="5"/>
      <c r="N170" s="5"/>
    </row>
    <row r="171">
      <c r="L171" s="5"/>
      <c r="M171" s="5"/>
      <c r="N171" s="5"/>
    </row>
    <row r="172">
      <c r="L172" s="5"/>
      <c r="M172" s="5"/>
      <c r="N172" s="5"/>
    </row>
    <row r="173">
      <c r="L173" s="5"/>
      <c r="M173" s="5"/>
      <c r="N173" s="5"/>
    </row>
    <row r="174">
      <c r="L174" s="5"/>
      <c r="M174" s="5"/>
      <c r="N174" s="5"/>
    </row>
    <row r="175">
      <c r="L175" s="5"/>
      <c r="M175" s="5"/>
      <c r="N175" s="5"/>
    </row>
    <row r="176">
      <c r="L176" s="5"/>
      <c r="M176" s="5"/>
      <c r="N176" s="5"/>
    </row>
    <row r="177">
      <c r="L177" s="5"/>
      <c r="M177" s="5"/>
      <c r="N177" s="5"/>
    </row>
    <row r="178">
      <c r="L178" s="5"/>
      <c r="M178" s="5"/>
      <c r="N178" s="5"/>
    </row>
    <row r="179">
      <c r="L179" s="5"/>
      <c r="M179" s="5"/>
      <c r="N179" s="5"/>
    </row>
    <row r="180">
      <c r="L180" s="5"/>
      <c r="M180" s="5"/>
      <c r="N180" s="5"/>
    </row>
    <row r="181">
      <c r="L181" s="5"/>
      <c r="M181" s="5"/>
      <c r="N181" s="5"/>
    </row>
    <row r="182">
      <c r="L182" s="5"/>
      <c r="M182" s="5"/>
      <c r="N182" s="5"/>
    </row>
    <row r="183">
      <c r="L183" s="5"/>
      <c r="M183" s="5"/>
      <c r="N183" s="5"/>
    </row>
    <row r="184">
      <c r="L184" s="5"/>
      <c r="M184" s="5"/>
      <c r="N184" s="5"/>
    </row>
    <row r="185">
      <c r="L185" s="5"/>
      <c r="M185" s="5"/>
      <c r="N185" s="5"/>
    </row>
    <row r="186">
      <c r="L186" s="5"/>
      <c r="M186" s="5"/>
      <c r="N186" s="5"/>
    </row>
    <row r="187">
      <c r="L187" s="5"/>
      <c r="M187" s="5"/>
      <c r="N187" s="5"/>
    </row>
    <row r="188">
      <c r="L188" s="5"/>
      <c r="M188" s="5"/>
      <c r="N188" s="5"/>
    </row>
    <row r="189">
      <c r="L189" s="5"/>
      <c r="M189" s="5"/>
      <c r="N189" s="5"/>
    </row>
    <row r="190">
      <c r="L190" s="5"/>
      <c r="M190" s="5"/>
      <c r="N190" s="5"/>
    </row>
    <row r="191">
      <c r="L191" s="5"/>
      <c r="M191" s="5"/>
      <c r="N191" s="5"/>
    </row>
    <row r="192">
      <c r="L192" s="5"/>
      <c r="M192" s="5"/>
      <c r="N192" s="5"/>
    </row>
    <row r="193">
      <c r="L193" s="5"/>
      <c r="M193" s="5"/>
      <c r="N193" s="5"/>
    </row>
    <row r="194">
      <c r="L194" s="5"/>
      <c r="M194" s="5"/>
      <c r="N194" s="5"/>
    </row>
    <row r="195">
      <c r="L195" s="5"/>
      <c r="M195" s="5"/>
      <c r="N195" s="5"/>
    </row>
    <row r="196">
      <c r="L196" s="5"/>
      <c r="M196" s="5"/>
      <c r="N196" s="5"/>
    </row>
    <row r="197">
      <c r="L197" s="5"/>
      <c r="M197" s="5"/>
      <c r="N197" s="5"/>
    </row>
    <row r="198">
      <c r="L198" s="5"/>
      <c r="M198" s="5"/>
      <c r="N198" s="5"/>
    </row>
    <row r="199">
      <c r="L199" s="5"/>
      <c r="M199" s="5"/>
      <c r="N199" s="5"/>
    </row>
    <row r="200">
      <c r="L200" s="5"/>
      <c r="M200" s="5"/>
      <c r="N200" s="5"/>
    </row>
    <row r="201">
      <c r="L201" s="5"/>
      <c r="M201" s="5"/>
      <c r="N201" s="5"/>
    </row>
    <row r="202">
      <c r="L202" s="5"/>
      <c r="M202" s="5"/>
      <c r="N202" s="5"/>
    </row>
    <row r="203">
      <c r="L203" s="5"/>
      <c r="M203" s="5"/>
      <c r="N203" s="5"/>
    </row>
    <row r="204">
      <c r="L204" s="5"/>
      <c r="M204" s="5"/>
      <c r="N204" s="5"/>
    </row>
    <row r="205">
      <c r="L205" s="5"/>
      <c r="M205" s="5"/>
      <c r="N205" s="5"/>
    </row>
    <row r="206">
      <c r="L206" s="5"/>
      <c r="M206" s="5"/>
      <c r="N206" s="5"/>
    </row>
    <row r="207">
      <c r="L207" s="5"/>
      <c r="M207" s="5"/>
      <c r="N207" s="5"/>
    </row>
    <row r="208">
      <c r="L208" s="5"/>
      <c r="M208" s="5"/>
      <c r="N208" s="5"/>
    </row>
    <row r="209">
      <c r="L209" s="5"/>
      <c r="M209" s="5"/>
      <c r="N209" s="5"/>
    </row>
    <row r="210">
      <c r="L210" s="5"/>
      <c r="M210" s="5"/>
      <c r="N210" s="5"/>
    </row>
    <row r="211">
      <c r="L211" s="5"/>
      <c r="M211" s="5"/>
      <c r="N211" s="5"/>
    </row>
    <row r="212">
      <c r="L212" s="5"/>
      <c r="M212" s="5"/>
      <c r="N212" s="5"/>
    </row>
    <row r="213">
      <c r="L213" s="5"/>
      <c r="M213" s="5"/>
      <c r="N213" s="5"/>
    </row>
    <row r="214">
      <c r="L214" s="5"/>
      <c r="M214" s="5"/>
      <c r="N214" s="5"/>
    </row>
    <row r="215">
      <c r="L215" s="5"/>
      <c r="M215" s="5"/>
      <c r="N215" s="5"/>
    </row>
    <row r="216">
      <c r="L216" s="5"/>
      <c r="M216" s="5"/>
      <c r="N216" s="5"/>
    </row>
    <row r="217">
      <c r="L217" s="5"/>
      <c r="M217" s="5"/>
      <c r="N217" s="5"/>
    </row>
    <row r="218">
      <c r="L218" s="5"/>
      <c r="M218" s="5"/>
      <c r="N218" s="5"/>
    </row>
    <row r="219">
      <c r="L219" s="5"/>
      <c r="M219" s="5"/>
      <c r="N219" s="5"/>
    </row>
    <row r="220">
      <c r="L220" s="5"/>
      <c r="M220" s="5"/>
      <c r="N220" s="5"/>
    </row>
    <row r="221">
      <c r="L221" s="5"/>
      <c r="M221" s="5"/>
      <c r="N221" s="5"/>
    </row>
    <row r="222">
      <c r="L222" s="5"/>
      <c r="M222" s="5"/>
      <c r="N222" s="5"/>
    </row>
    <row r="223">
      <c r="L223" s="5"/>
      <c r="M223" s="5"/>
      <c r="N223" s="5"/>
    </row>
    <row r="224">
      <c r="L224" s="5"/>
      <c r="M224" s="5"/>
      <c r="N224" s="5"/>
    </row>
    <row r="225">
      <c r="L225" s="5"/>
      <c r="M225" s="5"/>
      <c r="N225" s="5"/>
    </row>
    <row r="226">
      <c r="L226" s="5"/>
      <c r="M226" s="5"/>
      <c r="N226" s="5"/>
    </row>
    <row r="227">
      <c r="L227" s="5"/>
      <c r="M227" s="5"/>
      <c r="N227" s="5"/>
    </row>
    <row r="228">
      <c r="L228" s="5"/>
      <c r="M228" s="5"/>
      <c r="N228" s="5"/>
    </row>
    <row r="229">
      <c r="L229" s="5"/>
      <c r="M229" s="5"/>
      <c r="N229" s="5"/>
    </row>
    <row r="230">
      <c r="L230" s="5"/>
      <c r="M230" s="5"/>
      <c r="N230" s="5"/>
    </row>
    <row r="231">
      <c r="L231" s="5"/>
      <c r="M231" s="5"/>
      <c r="N231" s="5"/>
    </row>
    <row r="232">
      <c r="L232" s="5"/>
      <c r="M232" s="5"/>
      <c r="N232" s="5"/>
    </row>
    <row r="233">
      <c r="L233" s="5"/>
      <c r="M233" s="5"/>
      <c r="N233" s="5"/>
    </row>
    <row r="234">
      <c r="L234" s="5"/>
      <c r="M234" s="5"/>
      <c r="N234" s="5"/>
    </row>
    <row r="235">
      <c r="L235" s="5"/>
      <c r="M235" s="5"/>
      <c r="N235" s="5"/>
    </row>
    <row r="236">
      <c r="L236" s="5"/>
      <c r="M236" s="5"/>
      <c r="N236" s="5"/>
    </row>
    <row r="237">
      <c r="L237" s="5"/>
      <c r="M237" s="5"/>
      <c r="N237" s="5"/>
    </row>
    <row r="238">
      <c r="L238" s="5"/>
      <c r="M238" s="5"/>
      <c r="N238" s="5"/>
    </row>
    <row r="239">
      <c r="L239" s="5"/>
      <c r="M239" s="5"/>
      <c r="N239" s="5"/>
    </row>
    <row r="240">
      <c r="L240" s="5"/>
      <c r="M240" s="5"/>
      <c r="N240" s="5"/>
    </row>
    <row r="241">
      <c r="L241" s="5"/>
      <c r="M241" s="5"/>
      <c r="N241" s="5"/>
    </row>
    <row r="242">
      <c r="L242" s="5"/>
      <c r="M242" s="5"/>
      <c r="N242" s="5"/>
    </row>
    <row r="243">
      <c r="L243" s="5"/>
      <c r="M243" s="5"/>
      <c r="N243" s="5"/>
    </row>
    <row r="244">
      <c r="L244" s="5"/>
      <c r="M244" s="5"/>
      <c r="N244" s="5"/>
    </row>
    <row r="245">
      <c r="L245" s="5"/>
      <c r="M245" s="5"/>
      <c r="N245" s="5"/>
    </row>
    <row r="246">
      <c r="L246" s="5"/>
      <c r="M246" s="5"/>
      <c r="N246" s="5"/>
    </row>
    <row r="247">
      <c r="L247" s="5"/>
      <c r="M247" s="5"/>
      <c r="N247" s="5"/>
    </row>
    <row r="248">
      <c r="L248" s="5"/>
      <c r="M248" s="5"/>
      <c r="N248" s="5"/>
    </row>
    <row r="249">
      <c r="L249" s="5"/>
      <c r="M249" s="5"/>
      <c r="N249" s="5"/>
    </row>
    <row r="250">
      <c r="L250" s="5"/>
      <c r="M250" s="5"/>
      <c r="N250" s="5"/>
    </row>
    <row r="251">
      <c r="L251" s="5"/>
      <c r="M251" s="5"/>
      <c r="N251" s="5"/>
    </row>
    <row r="252">
      <c r="L252" s="5"/>
      <c r="M252" s="5"/>
      <c r="N252" s="5"/>
    </row>
    <row r="253">
      <c r="L253" s="5"/>
      <c r="M253" s="5"/>
      <c r="N253" s="5"/>
    </row>
    <row r="254">
      <c r="L254" s="5"/>
      <c r="M254" s="5"/>
      <c r="N254" s="5"/>
    </row>
    <row r="255">
      <c r="L255" s="5"/>
      <c r="M255" s="5"/>
      <c r="N255" s="5"/>
    </row>
    <row r="256">
      <c r="L256" s="5"/>
      <c r="M256" s="5"/>
      <c r="N256" s="5"/>
    </row>
    <row r="257">
      <c r="L257" s="5"/>
      <c r="M257" s="5"/>
      <c r="N257" s="5"/>
    </row>
    <row r="258">
      <c r="L258" s="5"/>
      <c r="M258" s="5"/>
      <c r="N258" s="5"/>
    </row>
    <row r="259">
      <c r="L259" s="5"/>
      <c r="M259" s="5"/>
      <c r="N259" s="5"/>
    </row>
    <row r="260">
      <c r="L260" s="5"/>
      <c r="M260" s="5"/>
      <c r="N260" s="5"/>
    </row>
    <row r="261">
      <c r="L261" s="5"/>
      <c r="M261" s="5"/>
      <c r="N261" s="5"/>
    </row>
    <row r="262">
      <c r="L262" s="5"/>
      <c r="M262" s="5"/>
      <c r="N262" s="5"/>
    </row>
    <row r="263">
      <c r="L263" s="5"/>
      <c r="M263" s="5"/>
      <c r="N263" s="5"/>
    </row>
    <row r="264">
      <c r="L264" s="5"/>
      <c r="M264" s="5"/>
      <c r="N264" s="5"/>
    </row>
    <row r="265">
      <c r="L265" s="5"/>
      <c r="M265" s="5"/>
      <c r="N265" s="5"/>
    </row>
    <row r="266">
      <c r="L266" s="5"/>
      <c r="M266" s="5"/>
      <c r="N266" s="5"/>
    </row>
    <row r="267">
      <c r="L267" s="5"/>
      <c r="M267" s="5"/>
      <c r="N267" s="5"/>
    </row>
    <row r="268">
      <c r="L268" s="5"/>
      <c r="M268" s="5"/>
      <c r="N268" s="5"/>
    </row>
    <row r="269">
      <c r="L269" s="5"/>
      <c r="M269" s="5"/>
      <c r="N269" s="5"/>
    </row>
    <row r="270">
      <c r="L270" s="5"/>
      <c r="M270" s="5"/>
      <c r="N270" s="5"/>
    </row>
    <row r="271">
      <c r="L271" s="5"/>
      <c r="M271" s="5"/>
      <c r="N271" s="5"/>
    </row>
    <row r="272">
      <c r="L272" s="5"/>
      <c r="M272" s="5"/>
      <c r="N272" s="5"/>
    </row>
    <row r="273">
      <c r="L273" s="5"/>
      <c r="M273" s="5"/>
      <c r="N273" s="5"/>
    </row>
    <row r="274">
      <c r="L274" s="5"/>
      <c r="M274" s="5"/>
      <c r="N274" s="5"/>
    </row>
    <row r="275">
      <c r="L275" s="5"/>
      <c r="M275" s="5"/>
      <c r="N275" s="5"/>
    </row>
    <row r="276">
      <c r="L276" s="5"/>
      <c r="M276" s="5"/>
      <c r="N276" s="5"/>
    </row>
    <row r="277">
      <c r="L277" s="5"/>
      <c r="M277" s="5"/>
      <c r="N277" s="5"/>
    </row>
    <row r="278">
      <c r="L278" s="5"/>
      <c r="M278" s="5"/>
      <c r="N278" s="5"/>
    </row>
    <row r="279">
      <c r="L279" s="5"/>
      <c r="M279" s="5"/>
      <c r="N279" s="5"/>
    </row>
    <row r="280">
      <c r="L280" s="5"/>
      <c r="M280" s="5"/>
      <c r="N280" s="5"/>
    </row>
    <row r="281">
      <c r="L281" s="5"/>
      <c r="M281" s="5"/>
      <c r="N281" s="5"/>
    </row>
    <row r="282">
      <c r="L282" s="5"/>
      <c r="M282" s="5"/>
      <c r="N282" s="5"/>
    </row>
    <row r="283">
      <c r="L283" s="5"/>
      <c r="M283" s="5"/>
      <c r="N283" s="5"/>
    </row>
    <row r="284">
      <c r="L284" s="5"/>
      <c r="M284" s="5"/>
      <c r="N284" s="5"/>
    </row>
    <row r="285">
      <c r="L285" s="5"/>
      <c r="M285" s="5"/>
      <c r="N285" s="5"/>
    </row>
    <row r="286">
      <c r="L286" s="5"/>
      <c r="M286" s="5"/>
      <c r="N286" s="5"/>
    </row>
    <row r="287">
      <c r="L287" s="5"/>
      <c r="M287" s="5"/>
      <c r="N287" s="5"/>
    </row>
    <row r="288">
      <c r="L288" s="5"/>
      <c r="M288" s="5"/>
      <c r="N288" s="5"/>
    </row>
    <row r="289">
      <c r="L289" s="5"/>
      <c r="M289" s="5"/>
      <c r="N289" s="5"/>
    </row>
    <row r="290">
      <c r="L290" s="5"/>
      <c r="M290" s="5"/>
      <c r="N290" s="5"/>
    </row>
    <row r="291">
      <c r="L291" s="5"/>
      <c r="M291" s="5"/>
      <c r="N291" s="5"/>
    </row>
    <row r="292">
      <c r="L292" s="5"/>
      <c r="M292" s="5"/>
      <c r="N292" s="5"/>
    </row>
    <row r="293">
      <c r="L293" s="5"/>
      <c r="M293" s="5"/>
      <c r="N293" s="5"/>
    </row>
    <row r="294">
      <c r="L294" s="5"/>
      <c r="M294" s="5"/>
      <c r="N294" s="5"/>
    </row>
    <row r="295">
      <c r="L295" s="5"/>
      <c r="M295" s="5"/>
      <c r="N295" s="5"/>
    </row>
    <row r="296">
      <c r="L296" s="5"/>
      <c r="M296" s="5"/>
      <c r="N296" s="5"/>
    </row>
    <row r="297">
      <c r="L297" s="5"/>
      <c r="M297" s="5"/>
      <c r="N297" s="5"/>
    </row>
    <row r="298">
      <c r="L298" s="5"/>
      <c r="M298" s="5"/>
      <c r="N298" s="5"/>
    </row>
    <row r="299">
      <c r="L299" s="5"/>
      <c r="M299" s="5"/>
      <c r="N299" s="5"/>
    </row>
    <row r="300">
      <c r="L300" s="5"/>
      <c r="M300" s="5"/>
      <c r="N300" s="5"/>
    </row>
    <row r="301">
      <c r="L301" s="5"/>
      <c r="M301" s="5"/>
      <c r="N301" s="5"/>
    </row>
    <row r="302">
      <c r="L302" s="5"/>
      <c r="M302" s="5"/>
      <c r="N302" s="5"/>
    </row>
    <row r="303">
      <c r="L303" s="5"/>
      <c r="M303" s="5"/>
      <c r="N303" s="5"/>
    </row>
    <row r="304">
      <c r="L304" s="5"/>
      <c r="M304" s="5"/>
      <c r="N304" s="5"/>
    </row>
    <row r="305">
      <c r="L305" s="5"/>
      <c r="M305" s="5"/>
      <c r="N305" s="5"/>
    </row>
    <row r="306">
      <c r="L306" s="5"/>
      <c r="M306" s="5"/>
      <c r="N306" s="5"/>
    </row>
    <row r="307">
      <c r="L307" s="5"/>
      <c r="M307" s="5"/>
      <c r="N307" s="5"/>
    </row>
    <row r="308">
      <c r="L308" s="5"/>
      <c r="M308" s="5"/>
      <c r="N308" s="5"/>
    </row>
    <row r="309">
      <c r="L309" s="5"/>
      <c r="M309" s="5"/>
      <c r="N309" s="5"/>
    </row>
    <row r="310">
      <c r="L310" s="5"/>
      <c r="M310" s="5"/>
      <c r="N310" s="5"/>
    </row>
    <row r="311">
      <c r="L311" s="5"/>
      <c r="M311" s="5"/>
      <c r="N311" s="5"/>
    </row>
    <row r="312">
      <c r="L312" s="5"/>
      <c r="M312" s="5"/>
      <c r="N312" s="5"/>
    </row>
    <row r="313">
      <c r="L313" s="5"/>
      <c r="M313" s="5"/>
      <c r="N313" s="5"/>
    </row>
    <row r="314">
      <c r="L314" s="5"/>
      <c r="M314" s="5"/>
      <c r="N314" s="5"/>
    </row>
    <row r="315">
      <c r="L315" s="5"/>
      <c r="M315" s="5"/>
      <c r="N315" s="5"/>
    </row>
    <row r="316">
      <c r="L316" s="5"/>
      <c r="M316" s="5"/>
      <c r="N316" s="5"/>
    </row>
    <row r="317">
      <c r="L317" s="5"/>
      <c r="M317" s="5"/>
      <c r="N317" s="5"/>
    </row>
    <row r="318">
      <c r="L318" s="5"/>
      <c r="M318" s="5"/>
      <c r="N318" s="5"/>
    </row>
    <row r="319">
      <c r="L319" s="5"/>
      <c r="M319" s="5"/>
      <c r="N319" s="5"/>
    </row>
    <row r="320">
      <c r="L320" s="5"/>
      <c r="M320" s="5"/>
      <c r="N320" s="5"/>
    </row>
    <row r="321">
      <c r="L321" s="5"/>
      <c r="M321" s="5"/>
      <c r="N321" s="5"/>
    </row>
    <row r="322">
      <c r="L322" s="5"/>
      <c r="M322" s="5"/>
      <c r="N322" s="5"/>
    </row>
    <row r="323">
      <c r="L323" s="5"/>
      <c r="M323" s="5"/>
      <c r="N323" s="5"/>
    </row>
    <row r="324">
      <c r="L324" s="5"/>
      <c r="M324" s="5"/>
      <c r="N324" s="5"/>
    </row>
    <row r="325">
      <c r="L325" s="5"/>
      <c r="M325" s="5"/>
      <c r="N325" s="5"/>
    </row>
    <row r="326">
      <c r="L326" s="5"/>
      <c r="M326" s="5"/>
      <c r="N326" s="5"/>
    </row>
    <row r="327">
      <c r="L327" s="5"/>
      <c r="M327" s="5"/>
      <c r="N327" s="5"/>
    </row>
    <row r="328">
      <c r="L328" s="5"/>
      <c r="M328" s="5"/>
      <c r="N328" s="5"/>
    </row>
    <row r="329">
      <c r="L329" s="5"/>
      <c r="M329" s="5"/>
      <c r="N329" s="5"/>
    </row>
    <row r="330">
      <c r="L330" s="5"/>
      <c r="M330" s="5"/>
      <c r="N330" s="5"/>
    </row>
    <row r="331">
      <c r="L331" s="5"/>
      <c r="M331" s="5"/>
      <c r="N331" s="5"/>
    </row>
    <row r="332">
      <c r="L332" s="5"/>
      <c r="M332" s="5"/>
      <c r="N332" s="5"/>
    </row>
    <row r="333">
      <c r="L333" s="5"/>
      <c r="M333" s="5"/>
      <c r="N333" s="5"/>
    </row>
    <row r="334">
      <c r="L334" s="5"/>
      <c r="M334" s="5"/>
      <c r="N334" s="5"/>
    </row>
    <row r="335">
      <c r="L335" s="5"/>
      <c r="M335" s="5"/>
      <c r="N335" s="5"/>
    </row>
    <row r="336">
      <c r="L336" s="5"/>
      <c r="M336" s="5"/>
      <c r="N336" s="5"/>
    </row>
    <row r="337">
      <c r="L337" s="5"/>
      <c r="M337" s="5"/>
      <c r="N337" s="5"/>
    </row>
    <row r="338">
      <c r="L338" s="5"/>
      <c r="M338" s="5"/>
      <c r="N338" s="5"/>
    </row>
    <row r="339">
      <c r="L339" s="5"/>
      <c r="M339" s="5"/>
      <c r="N339" s="5"/>
    </row>
    <row r="340">
      <c r="L340" s="5"/>
      <c r="M340" s="5"/>
      <c r="N340" s="5"/>
    </row>
    <row r="341">
      <c r="L341" s="5"/>
      <c r="M341" s="5"/>
      <c r="N341" s="5"/>
    </row>
    <row r="342">
      <c r="L342" s="5"/>
      <c r="M342" s="5"/>
      <c r="N342" s="5"/>
    </row>
    <row r="343">
      <c r="L343" s="5"/>
      <c r="M343" s="5"/>
      <c r="N343" s="5"/>
    </row>
    <row r="344">
      <c r="L344" s="5"/>
      <c r="M344" s="5"/>
      <c r="N344" s="5"/>
    </row>
    <row r="345">
      <c r="L345" s="5"/>
      <c r="M345" s="5"/>
      <c r="N345" s="5"/>
    </row>
    <row r="346">
      <c r="L346" s="5"/>
      <c r="M346" s="5"/>
      <c r="N346" s="5"/>
    </row>
    <row r="347">
      <c r="L347" s="5"/>
      <c r="M347" s="5"/>
      <c r="N347" s="5"/>
    </row>
    <row r="348">
      <c r="L348" s="5"/>
      <c r="M348" s="5"/>
      <c r="N348" s="5"/>
    </row>
    <row r="349">
      <c r="L349" s="5"/>
      <c r="M349" s="5"/>
      <c r="N349" s="5"/>
    </row>
    <row r="350">
      <c r="L350" s="5"/>
      <c r="M350" s="5"/>
      <c r="N350" s="5"/>
    </row>
    <row r="351">
      <c r="L351" s="5"/>
      <c r="M351" s="5"/>
      <c r="N351" s="5"/>
    </row>
    <row r="352">
      <c r="L352" s="5"/>
      <c r="M352" s="5"/>
      <c r="N352" s="5"/>
    </row>
    <row r="353">
      <c r="L353" s="5"/>
      <c r="M353" s="5"/>
      <c r="N353" s="5"/>
    </row>
    <row r="354">
      <c r="L354" s="5"/>
      <c r="M354" s="5"/>
      <c r="N354" s="5"/>
    </row>
    <row r="355">
      <c r="L355" s="5"/>
      <c r="M355" s="5"/>
      <c r="N355" s="5"/>
    </row>
    <row r="356">
      <c r="L356" s="5"/>
      <c r="M356" s="5"/>
      <c r="N356" s="5"/>
    </row>
    <row r="357">
      <c r="L357" s="5"/>
      <c r="M357" s="5"/>
      <c r="N357" s="5"/>
    </row>
    <row r="358">
      <c r="L358" s="5"/>
      <c r="M358" s="5"/>
      <c r="N358" s="5"/>
    </row>
    <row r="359">
      <c r="L359" s="5"/>
      <c r="M359" s="5"/>
      <c r="N359" s="5"/>
    </row>
    <row r="360">
      <c r="L360" s="5"/>
      <c r="M360" s="5"/>
      <c r="N360" s="5"/>
    </row>
    <row r="361">
      <c r="L361" s="5"/>
      <c r="M361" s="5"/>
      <c r="N361" s="5"/>
    </row>
    <row r="362">
      <c r="L362" s="5"/>
      <c r="M362" s="5"/>
      <c r="N362" s="5"/>
    </row>
    <row r="363">
      <c r="L363" s="5"/>
      <c r="M363" s="5"/>
      <c r="N363" s="5"/>
    </row>
    <row r="364">
      <c r="L364" s="5"/>
      <c r="M364" s="5"/>
      <c r="N364" s="5"/>
    </row>
    <row r="365">
      <c r="L365" s="5"/>
      <c r="M365" s="5"/>
      <c r="N365" s="5"/>
    </row>
    <row r="366">
      <c r="L366" s="5"/>
      <c r="M366" s="5"/>
      <c r="N366" s="5"/>
    </row>
    <row r="367">
      <c r="L367" s="5"/>
      <c r="M367" s="5"/>
      <c r="N367" s="5"/>
    </row>
    <row r="368">
      <c r="L368" s="5"/>
      <c r="M368" s="5"/>
      <c r="N368" s="5"/>
    </row>
    <row r="369">
      <c r="L369" s="5"/>
      <c r="M369" s="5"/>
      <c r="N369" s="5"/>
    </row>
    <row r="370">
      <c r="L370" s="5"/>
      <c r="M370" s="5"/>
      <c r="N370" s="5"/>
    </row>
    <row r="371">
      <c r="L371" s="5"/>
      <c r="M371" s="5"/>
      <c r="N371" s="5"/>
    </row>
    <row r="372">
      <c r="L372" s="5"/>
      <c r="M372" s="5"/>
      <c r="N372" s="5"/>
    </row>
    <row r="373">
      <c r="L373" s="5"/>
      <c r="M373" s="5"/>
      <c r="N373" s="5"/>
    </row>
    <row r="374">
      <c r="L374" s="5"/>
      <c r="M374" s="5"/>
      <c r="N374" s="5"/>
    </row>
    <row r="375">
      <c r="L375" s="5"/>
      <c r="M375" s="5"/>
      <c r="N375" s="5"/>
    </row>
    <row r="376">
      <c r="L376" s="5"/>
      <c r="M376" s="5"/>
      <c r="N376" s="5"/>
    </row>
    <row r="377">
      <c r="L377" s="5"/>
      <c r="M377" s="5"/>
      <c r="N377" s="5"/>
    </row>
    <row r="378">
      <c r="L378" s="5"/>
      <c r="M378" s="5"/>
      <c r="N378" s="5"/>
    </row>
    <row r="379">
      <c r="L379" s="5"/>
      <c r="M379" s="5"/>
      <c r="N379" s="5"/>
    </row>
    <row r="380">
      <c r="L380" s="5"/>
      <c r="M380" s="5"/>
      <c r="N380" s="5"/>
    </row>
    <row r="381">
      <c r="L381" s="5"/>
      <c r="M381" s="5"/>
      <c r="N381" s="5"/>
    </row>
    <row r="382">
      <c r="L382" s="5"/>
      <c r="M382" s="5"/>
      <c r="N382" s="5"/>
    </row>
    <row r="383">
      <c r="L383" s="5"/>
      <c r="M383" s="5"/>
      <c r="N383" s="5"/>
    </row>
    <row r="384">
      <c r="L384" s="5"/>
      <c r="M384" s="5"/>
      <c r="N384" s="5"/>
    </row>
    <row r="385">
      <c r="L385" s="5"/>
      <c r="M385" s="5"/>
      <c r="N385" s="5"/>
    </row>
    <row r="386">
      <c r="L386" s="5"/>
      <c r="M386" s="5"/>
      <c r="N386" s="5"/>
    </row>
    <row r="387">
      <c r="L387" s="5"/>
      <c r="M387" s="5"/>
      <c r="N387" s="5"/>
    </row>
    <row r="388">
      <c r="L388" s="5"/>
      <c r="M388" s="5"/>
      <c r="N388" s="5"/>
    </row>
    <row r="389">
      <c r="L389" s="5"/>
      <c r="M389" s="5"/>
      <c r="N389" s="5"/>
    </row>
    <row r="390">
      <c r="L390" s="5"/>
      <c r="M390" s="5"/>
      <c r="N390" s="5"/>
    </row>
    <row r="391">
      <c r="L391" s="5"/>
      <c r="M391" s="5"/>
      <c r="N391" s="5"/>
    </row>
    <row r="392">
      <c r="L392" s="5"/>
      <c r="M392" s="5"/>
      <c r="N392" s="5"/>
    </row>
    <row r="393">
      <c r="L393" s="5"/>
      <c r="M393" s="5"/>
      <c r="N393" s="5"/>
    </row>
    <row r="394">
      <c r="L394" s="5"/>
      <c r="M394" s="5"/>
      <c r="N394" s="5"/>
    </row>
    <row r="395">
      <c r="L395" s="5"/>
      <c r="M395" s="5"/>
      <c r="N395" s="5"/>
    </row>
    <row r="396">
      <c r="L396" s="5"/>
      <c r="M396" s="5"/>
      <c r="N396" s="5"/>
    </row>
    <row r="397">
      <c r="L397" s="5"/>
      <c r="M397" s="5"/>
      <c r="N397" s="5"/>
    </row>
    <row r="398">
      <c r="L398" s="5"/>
      <c r="M398" s="5"/>
      <c r="N398" s="5"/>
    </row>
    <row r="399">
      <c r="L399" s="5"/>
      <c r="M399" s="5"/>
      <c r="N399" s="5"/>
    </row>
    <row r="400">
      <c r="L400" s="5"/>
      <c r="M400" s="5"/>
      <c r="N400" s="5"/>
    </row>
    <row r="401">
      <c r="L401" s="5"/>
      <c r="M401" s="5"/>
      <c r="N401" s="5"/>
    </row>
    <row r="402">
      <c r="L402" s="5"/>
      <c r="M402" s="5"/>
      <c r="N402" s="5"/>
    </row>
    <row r="403">
      <c r="L403" s="5"/>
      <c r="M403" s="5"/>
      <c r="N403" s="5"/>
    </row>
    <row r="404">
      <c r="L404" s="5"/>
      <c r="M404" s="5"/>
      <c r="N404" s="5"/>
    </row>
    <row r="405">
      <c r="L405" s="5"/>
      <c r="M405" s="5"/>
      <c r="N405" s="5"/>
    </row>
    <row r="406">
      <c r="L406" s="5"/>
      <c r="M406" s="5"/>
      <c r="N406" s="5"/>
    </row>
    <row r="407">
      <c r="L407" s="5"/>
      <c r="M407" s="5"/>
      <c r="N407" s="5"/>
    </row>
    <row r="408">
      <c r="L408" s="5"/>
      <c r="M408" s="5"/>
      <c r="N408" s="5"/>
    </row>
    <row r="409">
      <c r="L409" s="5"/>
      <c r="M409" s="5"/>
      <c r="N409" s="5"/>
    </row>
    <row r="410">
      <c r="L410" s="5"/>
      <c r="M410" s="5"/>
      <c r="N410" s="5"/>
    </row>
    <row r="411">
      <c r="L411" s="5"/>
      <c r="M411" s="5"/>
      <c r="N411" s="5"/>
    </row>
    <row r="412">
      <c r="L412" s="5"/>
      <c r="M412" s="5"/>
      <c r="N412" s="5"/>
    </row>
    <row r="413">
      <c r="L413" s="5"/>
      <c r="M413" s="5"/>
      <c r="N413" s="5"/>
    </row>
    <row r="414">
      <c r="L414" s="5"/>
      <c r="M414" s="5"/>
      <c r="N414" s="5"/>
    </row>
    <row r="415">
      <c r="L415" s="5"/>
      <c r="M415" s="5"/>
      <c r="N415" s="5"/>
    </row>
    <row r="416">
      <c r="L416" s="5"/>
      <c r="M416" s="5"/>
      <c r="N416" s="5"/>
    </row>
    <row r="417">
      <c r="L417" s="5"/>
      <c r="M417" s="5"/>
      <c r="N417" s="5"/>
    </row>
    <row r="418">
      <c r="L418" s="5"/>
      <c r="M418" s="5"/>
      <c r="N418" s="5"/>
    </row>
    <row r="419">
      <c r="L419" s="5"/>
      <c r="M419" s="5"/>
      <c r="N419" s="5"/>
    </row>
    <row r="420">
      <c r="L420" s="5"/>
      <c r="M420" s="5"/>
      <c r="N420" s="5"/>
    </row>
    <row r="421">
      <c r="L421" s="5"/>
      <c r="M421" s="5"/>
      <c r="N421" s="5"/>
    </row>
    <row r="422">
      <c r="L422" s="5"/>
      <c r="M422" s="5"/>
      <c r="N422" s="5"/>
    </row>
    <row r="423">
      <c r="L423" s="5"/>
      <c r="M423" s="5"/>
      <c r="N423" s="5"/>
    </row>
    <row r="424">
      <c r="L424" s="5"/>
      <c r="M424" s="5"/>
      <c r="N424" s="5"/>
    </row>
    <row r="425">
      <c r="L425" s="5"/>
      <c r="M425" s="5"/>
      <c r="N425" s="5"/>
    </row>
    <row r="426">
      <c r="L426" s="5"/>
      <c r="M426" s="5"/>
      <c r="N426" s="5"/>
    </row>
    <row r="427">
      <c r="L427" s="5"/>
      <c r="M427" s="5"/>
      <c r="N427" s="5"/>
    </row>
    <row r="428">
      <c r="L428" s="5"/>
      <c r="M428" s="5"/>
      <c r="N428" s="5"/>
    </row>
    <row r="429">
      <c r="L429" s="5"/>
      <c r="M429" s="5"/>
      <c r="N429" s="5"/>
    </row>
    <row r="430">
      <c r="L430" s="5"/>
      <c r="M430" s="5"/>
      <c r="N430" s="5"/>
    </row>
    <row r="431">
      <c r="L431" s="5"/>
      <c r="M431" s="5"/>
      <c r="N431" s="5"/>
    </row>
    <row r="432">
      <c r="L432" s="5"/>
      <c r="M432" s="5"/>
      <c r="N432" s="5"/>
    </row>
    <row r="433">
      <c r="L433" s="5"/>
      <c r="M433" s="5"/>
      <c r="N433" s="5"/>
    </row>
    <row r="434">
      <c r="L434" s="5"/>
      <c r="M434" s="5"/>
      <c r="N434" s="5"/>
    </row>
    <row r="435">
      <c r="L435" s="5"/>
      <c r="M435" s="5"/>
      <c r="N435" s="5"/>
    </row>
    <row r="436">
      <c r="L436" s="5"/>
      <c r="M436" s="5"/>
      <c r="N436" s="5"/>
    </row>
    <row r="437">
      <c r="L437" s="5"/>
      <c r="M437" s="5"/>
      <c r="N437" s="5"/>
    </row>
    <row r="438">
      <c r="L438" s="5"/>
      <c r="M438" s="5"/>
      <c r="N438" s="5"/>
    </row>
    <row r="439">
      <c r="L439" s="5"/>
      <c r="M439" s="5"/>
      <c r="N439" s="5"/>
    </row>
    <row r="440">
      <c r="L440" s="5"/>
      <c r="M440" s="5"/>
      <c r="N440" s="5"/>
    </row>
    <row r="441">
      <c r="L441" s="5"/>
      <c r="M441" s="5"/>
      <c r="N441" s="5"/>
    </row>
    <row r="442">
      <c r="L442" s="5"/>
      <c r="M442" s="5"/>
      <c r="N442" s="5"/>
    </row>
    <row r="443">
      <c r="L443" s="5"/>
      <c r="M443" s="5"/>
      <c r="N443" s="5"/>
    </row>
    <row r="444">
      <c r="L444" s="5"/>
      <c r="M444" s="5"/>
      <c r="N444" s="5"/>
    </row>
    <row r="445">
      <c r="L445" s="5"/>
      <c r="M445" s="5"/>
      <c r="N445" s="5"/>
    </row>
    <row r="446">
      <c r="L446" s="5"/>
      <c r="M446" s="5"/>
      <c r="N446" s="5"/>
    </row>
    <row r="447">
      <c r="L447" s="5"/>
      <c r="M447" s="5"/>
      <c r="N447" s="5"/>
    </row>
    <row r="448">
      <c r="L448" s="5"/>
      <c r="M448" s="5"/>
      <c r="N448" s="5"/>
    </row>
    <row r="449">
      <c r="L449" s="5"/>
      <c r="M449" s="5"/>
      <c r="N449" s="5"/>
    </row>
    <row r="450">
      <c r="L450" s="5"/>
      <c r="M450" s="5"/>
      <c r="N450" s="5"/>
    </row>
    <row r="451">
      <c r="L451" s="5"/>
      <c r="M451" s="5"/>
      <c r="N451" s="5"/>
    </row>
    <row r="452">
      <c r="L452" s="5"/>
      <c r="M452" s="5"/>
      <c r="N452" s="5"/>
    </row>
    <row r="453">
      <c r="L453" s="5"/>
      <c r="M453" s="5"/>
      <c r="N453" s="5"/>
    </row>
    <row r="454">
      <c r="L454" s="5"/>
      <c r="M454" s="5"/>
      <c r="N454" s="5"/>
    </row>
    <row r="455">
      <c r="L455" s="5"/>
      <c r="M455" s="5"/>
      <c r="N455" s="5"/>
    </row>
    <row r="456">
      <c r="L456" s="5"/>
      <c r="M456" s="5"/>
      <c r="N456" s="5"/>
    </row>
    <row r="457">
      <c r="L457" s="5"/>
      <c r="M457" s="5"/>
      <c r="N457" s="5"/>
    </row>
    <row r="458">
      <c r="L458" s="5"/>
      <c r="M458" s="5"/>
      <c r="N458" s="5"/>
    </row>
    <row r="459">
      <c r="L459" s="5"/>
      <c r="M459" s="5"/>
      <c r="N459" s="5"/>
    </row>
    <row r="460">
      <c r="L460" s="5"/>
      <c r="M460" s="5"/>
      <c r="N460" s="5"/>
    </row>
    <row r="461">
      <c r="L461" s="5"/>
      <c r="M461" s="5"/>
      <c r="N461" s="5"/>
    </row>
    <row r="462">
      <c r="L462" s="5"/>
      <c r="M462" s="5"/>
      <c r="N462" s="5"/>
    </row>
    <row r="463">
      <c r="L463" s="5"/>
      <c r="M463" s="5"/>
      <c r="N463" s="5"/>
    </row>
    <row r="464">
      <c r="L464" s="5"/>
      <c r="M464" s="5"/>
      <c r="N464" s="5"/>
    </row>
    <row r="465">
      <c r="L465" s="5"/>
      <c r="M465" s="5"/>
      <c r="N465" s="5"/>
    </row>
    <row r="466">
      <c r="L466" s="5"/>
      <c r="M466" s="5"/>
      <c r="N466" s="5"/>
    </row>
    <row r="467">
      <c r="L467" s="5"/>
      <c r="M467" s="5"/>
      <c r="N467" s="5"/>
    </row>
    <row r="468">
      <c r="L468" s="5"/>
      <c r="M468" s="5"/>
      <c r="N468" s="5"/>
    </row>
    <row r="469">
      <c r="L469" s="5"/>
      <c r="M469" s="5"/>
      <c r="N469" s="5"/>
    </row>
    <row r="470">
      <c r="L470" s="5"/>
      <c r="M470" s="5"/>
      <c r="N470" s="5"/>
    </row>
    <row r="471">
      <c r="L471" s="5"/>
      <c r="M471" s="5"/>
      <c r="N471" s="5"/>
    </row>
    <row r="472">
      <c r="L472" s="5"/>
      <c r="M472" s="5"/>
      <c r="N472" s="5"/>
    </row>
    <row r="473">
      <c r="L473" s="5"/>
      <c r="M473" s="5"/>
      <c r="N473" s="5"/>
    </row>
    <row r="474">
      <c r="L474" s="5"/>
      <c r="M474" s="5"/>
      <c r="N474" s="5"/>
    </row>
    <row r="475">
      <c r="L475" s="5"/>
      <c r="M475" s="5"/>
      <c r="N475" s="5"/>
    </row>
    <row r="476">
      <c r="L476" s="5"/>
      <c r="M476" s="5"/>
      <c r="N476" s="5"/>
    </row>
    <row r="477">
      <c r="L477" s="5"/>
      <c r="M477" s="5"/>
      <c r="N477" s="5"/>
    </row>
    <row r="478">
      <c r="L478" s="5"/>
      <c r="M478" s="5"/>
      <c r="N478" s="5"/>
    </row>
    <row r="479">
      <c r="L479" s="5"/>
      <c r="M479" s="5"/>
      <c r="N479" s="5"/>
    </row>
    <row r="480">
      <c r="L480" s="5"/>
      <c r="M480" s="5"/>
      <c r="N480" s="5"/>
    </row>
    <row r="481">
      <c r="L481" s="5"/>
      <c r="M481" s="5"/>
      <c r="N481" s="5"/>
    </row>
    <row r="482">
      <c r="L482" s="5"/>
      <c r="M482" s="5"/>
      <c r="N482" s="5"/>
    </row>
    <row r="483">
      <c r="L483" s="5"/>
      <c r="M483" s="5"/>
      <c r="N483" s="5"/>
    </row>
    <row r="484">
      <c r="L484" s="5"/>
      <c r="M484" s="5"/>
      <c r="N484" s="5"/>
    </row>
    <row r="485">
      <c r="L485" s="5"/>
      <c r="M485" s="5"/>
      <c r="N485" s="5"/>
    </row>
    <row r="486">
      <c r="L486" s="5"/>
      <c r="M486" s="5"/>
      <c r="N486" s="5"/>
    </row>
    <row r="487">
      <c r="L487" s="5"/>
      <c r="M487" s="5"/>
      <c r="N487" s="5"/>
    </row>
    <row r="488">
      <c r="L488" s="5"/>
      <c r="M488" s="5"/>
      <c r="N488" s="5"/>
    </row>
    <row r="489">
      <c r="L489" s="5"/>
      <c r="M489" s="5"/>
      <c r="N489" s="5"/>
    </row>
    <row r="490">
      <c r="L490" s="5"/>
      <c r="M490" s="5"/>
      <c r="N490" s="5"/>
    </row>
    <row r="491">
      <c r="L491" s="5"/>
      <c r="M491" s="5"/>
      <c r="N491" s="5"/>
    </row>
    <row r="492">
      <c r="L492" s="5"/>
      <c r="M492" s="5"/>
      <c r="N492" s="5"/>
    </row>
    <row r="493">
      <c r="L493" s="5"/>
      <c r="M493" s="5"/>
      <c r="N493" s="5"/>
    </row>
    <row r="494">
      <c r="L494" s="5"/>
      <c r="M494" s="5"/>
      <c r="N494" s="5"/>
    </row>
    <row r="495">
      <c r="L495" s="5"/>
      <c r="M495" s="5"/>
      <c r="N495" s="5"/>
    </row>
    <row r="496">
      <c r="L496" s="5"/>
      <c r="M496" s="5"/>
      <c r="N496" s="5"/>
    </row>
    <row r="497">
      <c r="L497" s="5"/>
      <c r="M497" s="5"/>
      <c r="N497" s="5"/>
    </row>
    <row r="498">
      <c r="L498" s="5"/>
      <c r="M498" s="5"/>
      <c r="N498" s="5"/>
    </row>
    <row r="499">
      <c r="L499" s="5"/>
      <c r="M499" s="5"/>
      <c r="N499" s="5"/>
    </row>
    <row r="500">
      <c r="L500" s="5"/>
      <c r="M500" s="5"/>
      <c r="N500" s="5"/>
    </row>
    <row r="501">
      <c r="L501" s="5"/>
      <c r="M501" s="5"/>
      <c r="N501" s="5"/>
    </row>
    <row r="502">
      <c r="L502" s="5"/>
      <c r="M502" s="5"/>
      <c r="N502" s="5"/>
    </row>
    <row r="503">
      <c r="L503" s="5"/>
      <c r="M503" s="5"/>
      <c r="N503" s="5"/>
    </row>
    <row r="504">
      <c r="L504" s="5"/>
      <c r="M504" s="5"/>
      <c r="N504" s="5"/>
    </row>
    <row r="505">
      <c r="L505" s="5"/>
      <c r="M505" s="5"/>
      <c r="N505" s="5"/>
    </row>
    <row r="506">
      <c r="L506" s="5"/>
      <c r="M506" s="5"/>
      <c r="N506" s="5"/>
    </row>
    <row r="507">
      <c r="L507" s="5"/>
      <c r="M507" s="5"/>
      <c r="N507" s="5"/>
    </row>
    <row r="508">
      <c r="L508" s="5"/>
      <c r="M508" s="5"/>
      <c r="N508" s="5"/>
    </row>
    <row r="509">
      <c r="L509" s="5"/>
      <c r="M509" s="5"/>
      <c r="N509" s="5"/>
    </row>
    <row r="510">
      <c r="L510" s="5"/>
      <c r="M510" s="5"/>
      <c r="N510" s="5"/>
    </row>
    <row r="511">
      <c r="L511" s="5"/>
      <c r="M511" s="5"/>
      <c r="N511" s="5"/>
    </row>
    <row r="512">
      <c r="L512" s="5"/>
      <c r="M512" s="5"/>
      <c r="N512" s="5"/>
    </row>
    <row r="513">
      <c r="L513" s="5"/>
      <c r="M513" s="5"/>
      <c r="N513" s="5"/>
    </row>
    <row r="514">
      <c r="L514" s="5"/>
      <c r="M514" s="5"/>
      <c r="N514" s="5"/>
    </row>
    <row r="515">
      <c r="L515" s="5"/>
      <c r="M515" s="5"/>
      <c r="N515" s="5"/>
    </row>
    <row r="516">
      <c r="L516" s="5"/>
      <c r="M516" s="5"/>
      <c r="N516" s="5"/>
    </row>
    <row r="517">
      <c r="L517" s="5"/>
      <c r="M517" s="5"/>
      <c r="N517" s="5"/>
    </row>
    <row r="518">
      <c r="L518" s="5"/>
      <c r="M518" s="5"/>
      <c r="N518" s="5"/>
    </row>
    <row r="519">
      <c r="L519" s="5"/>
      <c r="M519" s="5"/>
      <c r="N519" s="5"/>
    </row>
    <row r="520">
      <c r="L520" s="5"/>
      <c r="M520" s="5"/>
      <c r="N520" s="5"/>
    </row>
    <row r="521">
      <c r="L521" s="5"/>
      <c r="M521" s="5"/>
      <c r="N521" s="5"/>
    </row>
    <row r="522">
      <c r="L522" s="5"/>
      <c r="M522" s="5"/>
      <c r="N522" s="5"/>
    </row>
    <row r="523">
      <c r="L523" s="5"/>
      <c r="M523" s="5"/>
      <c r="N523" s="5"/>
    </row>
    <row r="524">
      <c r="L524" s="5"/>
      <c r="M524" s="5"/>
      <c r="N524" s="5"/>
    </row>
    <row r="525">
      <c r="L525" s="5"/>
      <c r="M525" s="5"/>
      <c r="N525" s="5"/>
    </row>
    <row r="526">
      <c r="L526" s="5"/>
      <c r="M526" s="5"/>
      <c r="N526" s="5"/>
    </row>
    <row r="527">
      <c r="L527" s="5"/>
      <c r="M527" s="5"/>
      <c r="N527" s="5"/>
    </row>
    <row r="528">
      <c r="L528" s="5"/>
      <c r="M528" s="5"/>
      <c r="N528" s="5"/>
    </row>
    <row r="529">
      <c r="L529" s="5"/>
      <c r="M529" s="5"/>
      <c r="N529" s="5"/>
    </row>
    <row r="530">
      <c r="L530" s="5"/>
      <c r="M530" s="5"/>
      <c r="N530" s="5"/>
    </row>
    <row r="531">
      <c r="L531" s="5"/>
      <c r="M531" s="5"/>
      <c r="N531" s="5"/>
    </row>
    <row r="532">
      <c r="L532" s="5"/>
      <c r="M532" s="5"/>
      <c r="N532" s="5"/>
    </row>
    <row r="533">
      <c r="L533" s="5"/>
      <c r="M533" s="5"/>
      <c r="N533" s="5"/>
    </row>
    <row r="534">
      <c r="L534" s="5"/>
      <c r="M534" s="5"/>
      <c r="N534" s="5"/>
    </row>
    <row r="535">
      <c r="L535" s="5"/>
      <c r="M535" s="5"/>
      <c r="N535" s="5"/>
    </row>
    <row r="536">
      <c r="L536" s="5"/>
      <c r="M536" s="5"/>
      <c r="N536" s="5"/>
    </row>
    <row r="537">
      <c r="L537" s="5"/>
      <c r="M537" s="5"/>
      <c r="N537" s="5"/>
    </row>
    <row r="538">
      <c r="L538" s="5"/>
      <c r="M538" s="5"/>
      <c r="N538" s="5"/>
    </row>
    <row r="539">
      <c r="L539" s="5"/>
      <c r="M539" s="5"/>
      <c r="N539" s="5"/>
    </row>
    <row r="540">
      <c r="L540" s="5"/>
      <c r="M540" s="5"/>
      <c r="N540" s="5"/>
    </row>
    <row r="541">
      <c r="L541" s="5"/>
      <c r="M541" s="5"/>
      <c r="N541" s="5"/>
    </row>
    <row r="542">
      <c r="L542" s="5"/>
      <c r="M542" s="5"/>
      <c r="N542" s="5"/>
    </row>
    <row r="543">
      <c r="L543" s="5"/>
      <c r="M543" s="5"/>
      <c r="N543" s="5"/>
    </row>
    <row r="544">
      <c r="L544" s="5"/>
      <c r="M544" s="5"/>
      <c r="N544" s="5"/>
    </row>
    <row r="545">
      <c r="L545" s="5"/>
      <c r="M545" s="5"/>
      <c r="N545" s="5"/>
    </row>
    <row r="546">
      <c r="L546" s="5"/>
      <c r="M546" s="5"/>
      <c r="N546" s="5"/>
    </row>
    <row r="547">
      <c r="L547" s="5"/>
      <c r="M547" s="5"/>
      <c r="N547" s="5"/>
    </row>
    <row r="548">
      <c r="L548" s="5"/>
      <c r="M548" s="5"/>
      <c r="N548" s="5"/>
    </row>
    <row r="549">
      <c r="L549" s="5"/>
      <c r="M549" s="5"/>
      <c r="N549" s="5"/>
    </row>
    <row r="550">
      <c r="L550" s="5"/>
      <c r="M550" s="5"/>
      <c r="N550" s="5"/>
    </row>
    <row r="551">
      <c r="L551" s="5"/>
      <c r="M551" s="5"/>
      <c r="N551" s="5"/>
    </row>
    <row r="552">
      <c r="L552" s="5"/>
      <c r="M552" s="5"/>
      <c r="N552" s="5"/>
    </row>
    <row r="553">
      <c r="L553" s="5"/>
      <c r="M553" s="5"/>
      <c r="N553" s="5"/>
    </row>
    <row r="554">
      <c r="L554" s="5"/>
      <c r="M554" s="5"/>
      <c r="N554" s="5"/>
    </row>
    <row r="555">
      <c r="L555" s="5"/>
      <c r="M555" s="5"/>
      <c r="N555" s="5"/>
    </row>
    <row r="556">
      <c r="L556" s="5"/>
      <c r="M556" s="5"/>
      <c r="N556" s="5"/>
    </row>
    <row r="557">
      <c r="L557" s="5"/>
      <c r="M557" s="5"/>
      <c r="N557" s="5"/>
    </row>
    <row r="558">
      <c r="L558" s="5"/>
      <c r="M558" s="5"/>
      <c r="N558" s="5"/>
    </row>
    <row r="559">
      <c r="L559" s="5"/>
      <c r="M559" s="5"/>
      <c r="N559" s="5"/>
    </row>
    <row r="560">
      <c r="L560" s="5"/>
      <c r="M560" s="5"/>
      <c r="N560" s="5"/>
    </row>
    <row r="561">
      <c r="L561" s="5"/>
      <c r="M561" s="5"/>
      <c r="N561" s="5"/>
    </row>
    <row r="562">
      <c r="L562" s="5"/>
      <c r="M562" s="5"/>
      <c r="N562" s="5"/>
    </row>
    <row r="563">
      <c r="L563" s="5"/>
      <c r="M563" s="5"/>
      <c r="N563" s="5"/>
    </row>
    <row r="564">
      <c r="L564" s="5"/>
      <c r="M564" s="5"/>
      <c r="N564" s="5"/>
    </row>
    <row r="565">
      <c r="L565" s="5"/>
      <c r="M565" s="5"/>
      <c r="N565" s="5"/>
    </row>
    <row r="566">
      <c r="L566" s="5"/>
      <c r="M566" s="5"/>
      <c r="N566" s="5"/>
    </row>
    <row r="567">
      <c r="L567" s="5"/>
      <c r="M567" s="5"/>
      <c r="N567" s="5"/>
    </row>
    <row r="568">
      <c r="L568" s="5"/>
      <c r="M568" s="5"/>
      <c r="N568" s="5"/>
    </row>
    <row r="569">
      <c r="L569" s="5"/>
      <c r="M569" s="5"/>
      <c r="N569" s="5"/>
    </row>
    <row r="570">
      <c r="L570" s="5"/>
      <c r="M570" s="5"/>
      <c r="N570" s="5"/>
    </row>
    <row r="571">
      <c r="L571" s="5"/>
      <c r="M571" s="5"/>
      <c r="N571" s="5"/>
    </row>
    <row r="572">
      <c r="L572" s="5"/>
      <c r="M572" s="5"/>
      <c r="N572" s="5"/>
    </row>
    <row r="573">
      <c r="L573" s="5"/>
      <c r="M573" s="5"/>
      <c r="N573" s="5"/>
    </row>
    <row r="574">
      <c r="L574" s="5"/>
      <c r="M574" s="5"/>
      <c r="N574" s="5"/>
    </row>
    <row r="575">
      <c r="L575" s="5"/>
      <c r="M575" s="5"/>
      <c r="N575" s="5"/>
    </row>
    <row r="576">
      <c r="L576" s="5"/>
      <c r="M576" s="5"/>
      <c r="N576" s="5"/>
    </row>
    <row r="577">
      <c r="L577" s="5"/>
      <c r="M577" s="5"/>
      <c r="N577" s="5"/>
    </row>
    <row r="578">
      <c r="L578" s="5"/>
      <c r="M578" s="5"/>
      <c r="N578" s="5"/>
    </row>
    <row r="579">
      <c r="L579" s="5"/>
      <c r="M579" s="5"/>
      <c r="N579" s="5"/>
    </row>
    <row r="580">
      <c r="L580" s="5"/>
      <c r="M580" s="5"/>
      <c r="N580" s="5"/>
    </row>
    <row r="581">
      <c r="L581" s="5"/>
      <c r="M581" s="5"/>
      <c r="N581" s="5"/>
    </row>
    <row r="582">
      <c r="L582" s="5"/>
      <c r="M582" s="5"/>
      <c r="N582" s="5"/>
    </row>
    <row r="583">
      <c r="L583" s="5"/>
      <c r="M583" s="5"/>
      <c r="N583" s="5"/>
    </row>
    <row r="584">
      <c r="L584" s="5"/>
      <c r="M584" s="5"/>
      <c r="N584" s="5"/>
    </row>
    <row r="585">
      <c r="L585" s="5"/>
      <c r="M585" s="5"/>
      <c r="N585" s="5"/>
    </row>
    <row r="586">
      <c r="L586" s="5"/>
      <c r="M586" s="5"/>
      <c r="N586" s="5"/>
    </row>
    <row r="587">
      <c r="L587" s="5"/>
      <c r="M587" s="5"/>
      <c r="N587" s="5"/>
    </row>
    <row r="588">
      <c r="L588" s="5"/>
      <c r="M588" s="5"/>
      <c r="N588" s="5"/>
    </row>
    <row r="589">
      <c r="L589" s="5"/>
      <c r="M589" s="5"/>
      <c r="N589" s="5"/>
    </row>
    <row r="590">
      <c r="L590" s="5"/>
      <c r="M590" s="5"/>
      <c r="N590" s="5"/>
    </row>
    <row r="591">
      <c r="L591" s="5"/>
      <c r="M591" s="5"/>
      <c r="N591" s="5"/>
    </row>
    <row r="592">
      <c r="L592" s="5"/>
      <c r="M592" s="5"/>
      <c r="N592" s="5"/>
    </row>
    <row r="593">
      <c r="L593" s="5"/>
      <c r="M593" s="5"/>
      <c r="N593" s="5"/>
    </row>
    <row r="594">
      <c r="L594" s="5"/>
      <c r="M594" s="5"/>
      <c r="N594" s="5"/>
    </row>
    <row r="595">
      <c r="L595" s="5"/>
      <c r="M595" s="5"/>
      <c r="N595" s="5"/>
    </row>
    <row r="596">
      <c r="L596" s="5"/>
      <c r="M596" s="5"/>
      <c r="N596" s="5"/>
    </row>
    <row r="597">
      <c r="L597" s="5"/>
      <c r="M597" s="5"/>
      <c r="N597" s="5"/>
    </row>
    <row r="598">
      <c r="L598" s="5"/>
      <c r="M598" s="5"/>
      <c r="N598" s="5"/>
    </row>
    <row r="599">
      <c r="L599" s="5"/>
      <c r="M599" s="5"/>
      <c r="N599" s="5"/>
    </row>
    <row r="600">
      <c r="L600" s="5"/>
      <c r="M600" s="5"/>
      <c r="N600" s="5"/>
    </row>
    <row r="601">
      <c r="L601" s="5"/>
      <c r="M601" s="5"/>
      <c r="N601" s="5"/>
    </row>
    <row r="602">
      <c r="L602" s="5"/>
      <c r="M602" s="5"/>
      <c r="N602" s="5"/>
    </row>
    <row r="603">
      <c r="L603" s="5"/>
      <c r="M603" s="5"/>
      <c r="N603" s="5"/>
    </row>
    <row r="604">
      <c r="L604" s="5"/>
      <c r="M604" s="5"/>
      <c r="N604" s="5"/>
    </row>
    <row r="605">
      <c r="L605" s="5"/>
      <c r="M605" s="5"/>
      <c r="N605" s="5"/>
    </row>
    <row r="606">
      <c r="L606" s="5"/>
      <c r="M606" s="5"/>
      <c r="N606" s="5"/>
    </row>
    <row r="607">
      <c r="L607" s="5"/>
      <c r="M607" s="5"/>
      <c r="N607" s="5"/>
    </row>
    <row r="608">
      <c r="L608" s="5"/>
      <c r="M608" s="5"/>
      <c r="N608" s="5"/>
    </row>
    <row r="609">
      <c r="L609" s="5"/>
      <c r="M609" s="5"/>
      <c r="N609" s="5"/>
    </row>
    <row r="610">
      <c r="L610" s="5"/>
      <c r="M610" s="5"/>
      <c r="N610" s="5"/>
    </row>
    <row r="611">
      <c r="L611" s="5"/>
      <c r="M611" s="5"/>
      <c r="N611" s="5"/>
    </row>
    <row r="612">
      <c r="L612" s="5"/>
      <c r="M612" s="5"/>
      <c r="N612" s="5"/>
    </row>
    <row r="613">
      <c r="L613" s="5"/>
      <c r="M613" s="5"/>
      <c r="N613" s="5"/>
    </row>
    <row r="614">
      <c r="L614" s="5"/>
      <c r="M614" s="5"/>
      <c r="N614" s="5"/>
    </row>
    <row r="615">
      <c r="L615" s="5"/>
      <c r="M615" s="5"/>
      <c r="N615" s="5"/>
    </row>
    <row r="616">
      <c r="L616" s="5"/>
      <c r="M616" s="5"/>
      <c r="N616" s="5"/>
    </row>
    <row r="617">
      <c r="L617" s="5"/>
      <c r="M617" s="5"/>
      <c r="N617" s="5"/>
    </row>
    <row r="618">
      <c r="L618" s="5"/>
      <c r="M618" s="5"/>
      <c r="N618" s="5"/>
    </row>
    <row r="619">
      <c r="L619" s="5"/>
      <c r="M619" s="5"/>
      <c r="N619" s="5"/>
    </row>
    <row r="620">
      <c r="L620" s="5"/>
      <c r="M620" s="5"/>
      <c r="N620" s="5"/>
    </row>
    <row r="621">
      <c r="L621" s="5"/>
      <c r="M621" s="5"/>
      <c r="N621" s="5"/>
    </row>
    <row r="622">
      <c r="L622" s="5"/>
      <c r="M622" s="5"/>
      <c r="N622" s="5"/>
    </row>
    <row r="623">
      <c r="L623" s="5"/>
      <c r="M623" s="5"/>
      <c r="N623" s="5"/>
    </row>
    <row r="624">
      <c r="L624" s="5"/>
      <c r="M624" s="5"/>
      <c r="N624" s="5"/>
    </row>
    <row r="625">
      <c r="L625" s="5"/>
      <c r="M625" s="5"/>
      <c r="N625" s="5"/>
    </row>
    <row r="626">
      <c r="L626" s="5"/>
      <c r="M626" s="5"/>
      <c r="N626" s="5"/>
    </row>
    <row r="627">
      <c r="L627" s="5"/>
      <c r="M627" s="5"/>
      <c r="N627" s="5"/>
    </row>
    <row r="628">
      <c r="L628" s="5"/>
      <c r="M628" s="5"/>
      <c r="N628" s="5"/>
    </row>
    <row r="629">
      <c r="L629" s="5"/>
      <c r="M629" s="5"/>
      <c r="N629" s="5"/>
    </row>
    <row r="630">
      <c r="L630" s="5"/>
      <c r="M630" s="5"/>
      <c r="N630" s="5"/>
    </row>
    <row r="631">
      <c r="L631" s="5"/>
      <c r="M631" s="5"/>
      <c r="N631" s="5"/>
    </row>
    <row r="632">
      <c r="L632" s="5"/>
      <c r="M632" s="5"/>
      <c r="N632" s="5"/>
    </row>
    <row r="633">
      <c r="L633" s="5"/>
      <c r="M633" s="5"/>
      <c r="N633" s="5"/>
    </row>
    <row r="634">
      <c r="L634" s="5"/>
      <c r="M634" s="5"/>
      <c r="N634" s="5"/>
    </row>
    <row r="635">
      <c r="L635" s="5"/>
      <c r="M635" s="5"/>
      <c r="N635" s="5"/>
    </row>
    <row r="636">
      <c r="L636" s="5"/>
      <c r="M636" s="5"/>
      <c r="N636" s="5"/>
    </row>
    <row r="637">
      <c r="L637" s="5"/>
      <c r="M637" s="5"/>
      <c r="N637" s="5"/>
    </row>
    <row r="638">
      <c r="L638" s="5"/>
      <c r="M638" s="5"/>
      <c r="N638" s="5"/>
    </row>
    <row r="639">
      <c r="L639" s="5"/>
      <c r="M639" s="5"/>
      <c r="N639" s="5"/>
    </row>
    <row r="640">
      <c r="L640" s="5"/>
      <c r="M640" s="5"/>
      <c r="N640" s="5"/>
    </row>
    <row r="641">
      <c r="L641" s="5"/>
      <c r="M641" s="5"/>
      <c r="N641" s="5"/>
    </row>
    <row r="642">
      <c r="L642" s="5"/>
      <c r="M642" s="5"/>
      <c r="N642" s="5"/>
    </row>
    <row r="643">
      <c r="L643" s="5"/>
      <c r="M643" s="5"/>
      <c r="N643" s="5"/>
    </row>
    <row r="644">
      <c r="L644" s="5"/>
      <c r="M644" s="5"/>
      <c r="N644" s="5"/>
    </row>
    <row r="645">
      <c r="L645" s="5"/>
      <c r="M645" s="5"/>
      <c r="N645" s="5"/>
    </row>
    <row r="646">
      <c r="L646" s="5"/>
      <c r="M646" s="5"/>
      <c r="N646" s="5"/>
    </row>
    <row r="647">
      <c r="L647" s="5"/>
      <c r="M647" s="5"/>
      <c r="N647" s="5"/>
    </row>
    <row r="648">
      <c r="L648" s="5"/>
      <c r="M648" s="5"/>
      <c r="N648" s="5"/>
    </row>
    <row r="649">
      <c r="L649" s="5"/>
      <c r="M649" s="5"/>
      <c r="N649" s="5"/>
    </row>
    <row r="650">
      <c r="L650" s="5"/>
      <c r="M650" s="5"/>
      <c r="N650" s="5"/>
    </row>
    <row r="651">
      <c r="L651" s="5"/>
      <c r="M651" s="5"/>
      <c r="N651" s="5"/>
    </row>
    <row r="652">
      <c r="L652" s="5"/>
      <c r="M652" s="5"/>
      <c r="N652" s="5"/>
    </row>
    <row r="653">
      <c r="L653" s="5"/>
      <c r="M653" s="5"/>
      <c r="N653" s="5"/>
    </row>
    <row r="654">
      <c r="L654" s="5"/>
      <c r="M654" s="5"/>
      <c r="N654" s="5"/>
    </row>
    <row r="655">
      <c r="L655" s="5"/>
      <c r="M655" s="5"/>
      <c r="N655" s="5"/>
    </row>
    <row r="656">
      <c r="L656" s="5"/>
      <c r="M656" s="5"/>
      <c r="N656" s="5"/>
    </row>
    <row r="657">
      <c r="L657" s="5"/>
      <c r="M657" s="5"/>
      <c r="N657" s="5"/>
    </row>
    <row r="658">
      <c r="L658" s="5"/>
      <c r="M658" s="5"/>
      <c r="N658" s="5"/>
    </row>
    <row r="659">
      <c r="L659" s="5"/>
      <c r="M659" s="5"/>
      <c r="N659" s="5"/>
    </row>
    <row r="660">
      <c r="L660" s="5"/>
      <c r="M660" s="5"/>
      <c r="N660" s="5"/>
    </row>
    <row r="661">
      <c r="L661" s="5"/>
      <c r="M661" s="5"/>
      <c r="N661" s="5"/>
    </row>
    <row r="662">
      <c r="L662" s="5"/>
      <c r="M662" s="5"/>
      <c r="N662" s="5"/>
    </row>
    <row r="663">
      <c r="L663" s="5"/>
      <c r="M663" s="5"/>
      <c r="N663" s="5"/>
    </row>
    <row r="664">
      <c r="L664" s="5"/>
      <c r="M664" s="5"/>
      <c r="N664" s="5"/>
    </row>
    <row r="665">
      <c r="L665" s="5"/>
      <c r="M665" s="5"/>
      <c r="N665" s="5"/>
    </row>
    <row r="666">
      <c r="L666" s="5"/>
      <c r="M666" s="5"/>
      <c r="N666" s="5"/>
    </row>
    <row r="667">
      <c r="L667" s="5"/>
      <c r="M667" s="5"/>
      <c r="N667" s="5"/>
    </row>
    <row r="668">
      <c r="L668" s="5"/>
      <c r="M668" s="5"/>
      <c r="N668" s="5"/>
    </row>
    <row r="669">
      <c r="L669" s="5"/>
      <c r="M669" s="5"/>
      <c r="N669" s="5"/>
    </row>
    <row r="670">
      <c r="L670" s="5"/>
      <c r="M670" s="5"/>
      <c r="N670" s="5"/>
    </row>
    <row r="671">
      <c r="L671" s="5"/>
      <c r="M671" s="5"/>
      <c r="N671" s="5"/>
    </row>
    <row r="672">
      <c r="L672" s="5"/>
      <c r="M672" s="5"/>
      <c r="N672" s="5"/>
    </row>
    <row r="673">
      <c r="L673" s="5"/>
      <c r="M673" s="5"/>
      <c r="N673" s="5"/>
    </row>
    <row r="674">
      <c r="L674" s="5"/>
      <c r="M674" s="5"/>
      <c r="N674" s="5"/>
    </row>
    <row r="675">
      <c r="L675" s="5"/>
      <c r="M675" s="5"/>
      <c r="N675" s="5"/>
    </row>
    <row r="676">
      <c r="L676" s="5"/>
      <c r="M676" s="5"/>
      <c r="N676" s="5"/>
    </row>
    <row r="677">
      <c r="L677" s="5"/>
      <c r="M677" s="5"/>
      <c r="N677" s="5"/>
    </row>
    <row r="678">
      <c r="L678" s="5"/>
      <c r="M678" s="5"/>
      <c r="N678" s="5"/>
    </row>
    <row r="679">
      <c r="L679" s="5"/>
      <c r="M679" s="5"/>
      <c r="N679" s="5"/>
    </row>
    <row r="680">
      <c r="L680" s="5"/>
      <c r="M680" s="5"/>
      <c r="N680" s="5"/>
    </row>
    <row r="681">
      <c r="L681" s="5"/>
      <c r="M681" s="5"/>
      <c r="N681" s="5"/>
    </row>
    <row r="682">
      <c r="L682" s="5"/>
      <c r="M682" s="5"/>
      <c r="N682" s="5"/>
    </row>
    <row r="683">
      <c r="L683" s="5"/>
      <c r="M683" s="5"/>
      <c r="N683" s="5"/>
    </row>
    <row r="684">
      <c r="L684" s="5"/>
      <c r="M684" s="5"/>
      <c r="N684" s="5"/>
    </row>
    <row r="685">
      <c r="L685" s="5"/>
      <c r="M685" s="5"/>
      <c r="N685" s="5"/>
    </row>
    <row r="686">
      <c r="L686" s="5"/>
      <c r="M686" s="5"/>
      <c r="N686" s="5"/>
    </row>
    <row r="687">
      <c r="L687" s="5"/>
      <c r="M687" s="5"/>
      <c r="N687" s="5"/>
    </row>
    <row r="688">
      <c r="L688" s="5"/>
      <c r="M688" s="5"/>
      <c r="N688" s="5"/>
    </row>
    <row r="689">
      <c r="L689" s="5"/>
      <c r="M689" s="5"/>
      <c r="N689" s="5"/>
    </row>
    <row r="690">
      <c r="L690" s="5"/>
      <c r="M690" s="5"/>
      <c r="N690" s="5"/>
    </row>
    <row r="691">
      <c r="L691" s="5"/>
      <c r="M691" s="5"/>
      <c r="N691" s="5"/>
    </row>
    <row r="692">
      <c r="L692" s="5"/>
      <c r="M692" s="5"/>
      <c r="N692" s="5"/>
    </row>
    <row r="693">
      <c r="L693" s="5"/>
      <c r="M693" s="5"/>
      <c r="N693" s="5"/>
    </row>
    <row r="694">
      <c r="L694" s="5"/>
      <c r="M694" s="5"/>
      <c r="N694" s="5"/>
    </row>
    <row r="695">
      <c r="L695" s="5"/>
      <c r="M695" s="5"/>
      <c r="N695" s="5"/>
    </row>
    <row r="696">
      <c r="L696" s="5"/>
      <c r="M696" s="5"/>
      <c r="N696" s="5"/>
    </row>
    <row r="697">
      <c r="L697" s="5"/>
      <c r="M697" s="5"/>
      <c r="N697" s="5"/>
    </row>
    <row r="698">
      <c r="L698" s="5"/>
      <c r="M698" s="5"/>
      <c r="N698" s="5"/>
    </row>
    <row r="699">
      <c r="L699" s="5"/>
      <c r="M699" s="5"/>
      <c r="N699" s="5"/>
    </row>
    <row r="700">
      <c r="L700" s="5"/>
      <c r="M700" s="5"/>
      <c r="N700" s="5"/>
    </row>
    <row r="701">
      <c r="L701" s="5"/>
      <c r="M701" s="5"/>
      <c r="N701" s="5"/>
    </row>
    <row r="702">
      <c r="L702" s="5"/>
      <c r="M702" s="5"/>
      <c r="N702" s="5"/>
    </row>
    <row r="703">
      <c r="L703" s="5"/>
      <c r="M703" s="5"/>
      <c r="N703" s="5"/>
    </row>
    <row r="704">
      <c r="L704" s="5"/>
      <c r="M704" s="5"/>
      <c r="N704" s="5"/>
    </row>
    <row r="705">
      <c r="L705" s="5"/>
      <c r="M705" s="5"/>
      <c r="N705" s="5"/>
    </row>
    <row r="706">
      <c r="L706" s="5"/>
      <c r="M706" s="5"/>
      <c r="N706" s="5"/>
    </row>
    <row r="707">
      <c r="L707" s="5"/>
      <c r="M707" s="5"/>
      <c r="N707" s="5"/>
    </row>
    <row r="708">
      <c r="L708" s="5"/>
      <c r="M708" s="5"/>
      <c r="N708" s="5"/>
    </row>
    <row r="709">
      <c r="L709" s="5"/>
      <c r="M709" s="5"/>
      <c r="N709" s="5"/>
    </row>
    <row r="710">
      <c r="L710" s="5"/>
      <c r="M710" s="5"/>
      <c r="N710" s="5"/>
    </row>
    <row r="711">
      <c r="L711" s="5"/>
      <c r="M711" s="5"/>
      <c r="N711" s="5"/>
    </row>
    <row r="712">
      <c r="L712" s="5"/>
      <c r="M712" s="5"/>
      <c r="N712" s="5"/>
    </row>
    <row r="713">
      <c r="L713" s="5"/>
      <c r="M713" s="5"/>
      <c r="N713" s="5"/>
    </row>
    <row r="714">
      <c r="L714" s="5"/>
      <c r="M714" s="5"/>
      <c r="N714" s="5"/>
    </row>
    <row r="715">
      <c r="L715" s="5"/>
      <c r="M715" s="5"/>
      <c r="N715" s="5"/>
    </row>
    <row r="716">
      <c r="L716" s="5"/>
      <c r="M716" s="5"/>
      <c r="N716" s="5"/>
    </row>
    <row r="717">
      <c r="L717" s="5"/>
      <c r="M717" s="5"/>
      <c r="N717" s="5"/>
    </row>
    <row r="718">
      <c r="L718" s="5"/>
      <c r="M718" s="5"/>
      <c r="N718" s="5"/>
    </row>
    <row r="719">
      <c r="L719" s="5"/>
      <c r="M719" s="5"/>
      <c r="N719" s="5"/>
    </row>
    <row r="720">
      <c r="L720" s="5"/>
      <c r="M720" s="5"/>
      <c r="N720" s="5"/>
    </row>
    <row r="721">
      <c r="L721" s="5"/>
      <c r="M721" s="5"/>
      <c r="N721" s="5"/>
    </row>
    <row r="722">
      <c r="L722" s="5"/>
      <c r="M722" s="5"/>
      <c r="N722" s="5"/>
    </row>
    <row r="723">
      <c r="L723" s="5"/>
      <c r="M723" s="5"/>
      <c r="N723" s="5"/>
    </row>
    <row r="724">
      <c r="L724" s="5"/>
      <c r="M724" s="5"/>
      <c r="N724" s="5"/>
    </row>
    <row r="725">
      <c r="L725" s="5"/>
      <c r="M725" s="5"/>
      <c r="N725" s="5"/>
    </row>
    <row r="726">
      <c r="L726" s="5"/>
      <c r="M726" s="5"/>
      <c r="N726" s="5"/>
    </row>
    <row r="727">
      <c r="L727" s="5"/>
      <c r="M727" s="5"/>
      <c r="N727" s="5"/>
    </row>
    <row r="728">
      <c r="L728" s="5"/>
      <c r="M728" s="5"/>
      <c r="N728" s="5"/>
    </row>
    <row r="729">
      <c r="L729" s="5"/>
      <c r="M729" s="5"/>
      <c r="N729" s="5"/>
    </row>
    <row r="730">
      <c r="L730" s="5"/>
      <c r="M730" s="5"/>
      <c r="N730" s="5"/>
    </row>
    <row r="731">
      <c r="L731" s="5"/>
      <c r="M731" s="5"/>
      <c r="N731" s="5"/>
    </row>
    <row r="732">
      <c r="L732" s="5"/>
      <c r="M732" s="5"/>
      <c r="N732" s="5"/>
    </row>
    <row r="733">
      <c r="L733" s="5"/>
      <c r="M733" s="5"/>
      <c r="N733" s="5"/>
    </row>
    <row r="734">
      <c r="L734" s="5"/>
      <c r="M734" s="5"/>
      <c r="N734" s="5"/>
    </row>
    <row r="735">
      <c r="L735" s="5"/>
      <c r="M735" s="5"/>
      <c r="N735" s="5"/>
    </row>
    <row r="736">
      <c r="L736" s="5"/>
      <c r="M736" s="5"/>
      <c r="N736" s="5"/>
    </row>
    <row r="737">
      <c r="L737" s="5"/>
      <c r="M737" s="5"/>
      <c r="N737" s="5"/>
    </row>
    <row r="738">
      <c r="L738" s="5"/>
      <c r="M738" s="5"/>
      <c r="N738" s="5"/>
    </row>
    <row r="739">
      <c r="L739" s="5"/>
      <c r="M739" s="5"/>
      <c r="N739" s="5"/>
    </row>
    <row r="740">
      <c r="L740" s="5"/>
      <c r="M740" s="5"/>
      <c r="N740" s="5"/>
    </row>
    <row r="741">
      <c r="L741" s="5"/>
      <c r="M741" s="5"/>
      <c r="N741" s="5"/>
    </row>
    <row r="742">
      <c r="L742" s="5"/>
      <c r="M742" s="5"/>
      <c r="N742" s="5"/>
    </row>
    <row r="743">
      <c r="L743" s="5"/>
      <c r="M743" s="5"/>
      <c r="N743" s="5"/>
    </row>
    <row r="744">
      <c r="L744" s="5"/>
      <c r="M744" s="5"/>
      <c r="N744" s="5"/>
    </row>
    <row r="745">
      <c r="L745" s="5"/>
      <c r="M745" s="5"/>
      <c r="N745" s="5"/>
    </row>
    <row r="746">
      <c r="L746" s="5"/>
      <c r="M746" s="5"/>
      <c r="N746" s="5"/>
    </row>
    <row r="747">
      <c r="L747" s="5"/>
      <c r="M747" s="5"/>
      <c r="N747" s="5"/>
    </row>
    <row r="748">
      <c r="L748" s="5"/>
      <c r="M748" s="5"/>
      <c r="N748" s="5"/>
    </row>
    <row r="749">
      <c r="L749" s="5"/>
      <c r="M749" s="5"/>
      <c r="N749" s="5"/>
    </row>
    <row r="750">
      <c r="L750" s="5"/>
      <c r="M750" s="5"/>
      <c r="N750" s="5"/>
    </row>
    <row r="751">
      <c r="L751" s="5"/>
      <c r="M751" s="5"/>
      <c r="N751" s="5"/>
    </row>
    <row r="752">
      <c r="L752" s="5"/>
      <c r="M752" s="5"/>
      <c r="N752" s="5"/>
    </row>
    <row r="753">
      <c r="L753" s="5"/>
      <c r="M753" s="5"/>
      <c r="N753" s="5"/>
    </row>
    <row r="754">
      <c r="L754" s="5"/>
      <c r="M754" s="5"/>
      <c r="N754" s="5"/>
    </row>
    <row r="755">
      <c r="L755" s="5"/>
      <c r="M755" s="5"/>
      <c r="N755" s="5"/>
    </row>
    <row r="756">
      <c r="L756" s="5"/>
      <c r="M756" s="5"/>
      <c r="N756" s="5"/>
    </row>
    <row r="757">
      <c r="L757" s="5"/>
      <c r="M757" s="5"/>
      <c r="N757" s="5"/>
    </row>
    <row r="758">
      <c r="L758" s="5"/>
      <c r="M758" s="5"/>
      <c r="N758" s="5"/>
    </row>
    <row r="759">
      <c r="L759" s="5"/>
      <c r="M759" s="5"/>
      <c r="N759" s="5"/>
    </row>
    <row r="760">
      <c r="L760" s="5"/>
      <c r="M760" s="5"/>
      <c r="N760" s="5"/>
    </row>
    <row r="761">
      <c r="L761" s="5"/>
      <c r="M761" s="5"/>
      <c r="N761" s="5"/>
    </row>
    <row r="762">
      <c r="L762" s="5"/>
      <c r="M762" s="5"/>
      <c r="N762" s="5"/>
    </row>
    <row r="763">
      <c r="L763" s="5"/>
      <c r="M763" s="5"/>
      <c r="N763" s="5"/>
    </row>
    <row r="764">
      <c r="L764" s="5"/>
      <c r="M764" s="5"/>
      <c r="N764" s="5"/>
    </row>
    <row r="765">
      <c r="L765" s="5"/>
      <c r="M765" s="5"/>
      <c r="N765" s="5"/>
    </row>
    <row r="766">
      <c r="L766" s="5"/>
      <c r="M766" s="5"/>
      <c r="N766" s="5"/>
    </row>
    <row r="767">
      <c r="L767" s="5"/>
      <c r="M767" s="5"/>
      <c r="N767" s="5"/>
    </row>
    <row r="768">
      <c r="L768" s="5"/>
      <c r="M768" s="5"/>
      <c r="N768" s="5"/>
    </row>
    <row r="769">
      <c r="L769" s="5"/>
      <c r="M769" s="5"/>
      <c r="N769" s="5"/>
    </row>
    <row r="770">
      <c r="L770" s="5"/>
      <c r="M770" s="5"/>
      <c r="N770" s="5"/>
    </row>
    <row r="771">
      <c r="L771" s="5"/>
      <c r="M771" s="5"/>
      <c r="N771" s="5"/>
    </row>
    <row r="772">
      <c r="L772" s="5"/>
      <c r="M772" s="5"/>
      <c r="N772" s="5"/>
    </row>
    <row r="773">
      <c r="L773" s="5"/>
      <c r="M773" s="5"/>
      <c r="N773" s="5"/>
    </row>
    <row r="774">
      <c r="L774" s="5"/>
      <c r="M774" s="5"/>
      <c r="N774" s="5"/>
    </row>
    <row r="775">
      <c r="L775" s="5"/>
      <c r="M775" s="5"/>
      <c r="N775" s="5"/>
    </row>
    <row r="776">
      <c r="L776" s="5"/>
      <c r="M776" s="5"/>
      <c r="N776" s="5"/>
    </row>
    <row r="777">
      <c r="L777" s="5"/>
      <c r="M777" s="5"/>
      <c r="N777" s="5"/>
    </row>
    <row r="778">
      <c r="L778" s="5"/>
      <c r="M778" s="5"/>
      <c r="N778" s="5"/>
    </row>
    <row r="779">
      <c r="L779" s="5"/>
      <c r="M779" s="5"/>
      <c r="N779" s="5"/>
    </row>
    <row r="780">
      <c r="L780" s="5"/>
      <c r="M780" s="5"/>
      <c r="N780" s="5"/>
    </row>
    <row r="781">
      <c r="L781" s="5"/>
      <c r="M781" s="5"/>
      <c r="N781" s="5"/>
    </row>
    <row r="782">
      <c r="L782" s="5"/>
      <c r="M782" s="5"/>
      <c r="N782" s="5"/>
    </row>
    <row r="783">
      <c r="L783" s="5"/>
      <c r="M783" s="5"/>
      <c r="N783" s="5"/>
    </row>
    <row r="784">
      <c r="L784" s="5"/>
      <c r="M784" s="5"/>
      <c r="N784" s="5"/>
    </row>
    <row r="785">
      <c r="L785" s="5"/>
      <c r="M785" s="5"/>
      <c r="N785" s="5"/>
    </row>
    <row r="786">
      <c r="L786" s="5"/>
      <c r="M786" s="5"/>
      <c r="N786" s="5"/>
    </row>
    <row r="787">
      <c r="L787" s="5"/>
      <c r="M787" s="5"/>
      <c r="N787" s="5"/>
    </row>
    <row r="788">
      <c r="L788" s="5"/>
      <c r="M788" s="5"/>
      <c r="N788" s="5"/>
    </row>
    <row r="789">
      <c r="L789" s="5"/>
      <c r="M789" s="5"/>
      <c r="N789" s="5"/>
    </row>
    <row r="790">
      <c r="L790" s="5"/>
      <c r="M790" s="5"/>
      <c r="N790" s="5"/>
    </row>
    <row r="791">
      <c r="L791" s="5"/>
      <c r="M791" s="5"/>
      <c r="N791" s="5"/>
    </row>
    <row r="792">
      <c r="L792" s="5"/>
      <c r="M792" s="5"/>
      <c r="N792" s="5"/>
    </row>
    <row r="793">
      <c r="L793" s="5"/>
      <c r="M793" s="5"/>
      <c r="N793" s="5"/>
    </row>
    <row r="794">
      <c r="L794" s="5"/>
      <c r="M794" s="5"/>
      <c r="N794" s="5"/>
    </row>
    <row r="795">
      <c r="L795" s="5"/>
      <c r="M795" s="5"/>
      <c r="N795" s="5"/>
    </row>
    <row r="796">
      <c r="L796" s="5"/>
      <c r="M796" s="5"/>
      <c r="N796" s="5"/>
    </row>
    <row r="797">
      <c r="L797" s="5"/>
      <c r="M797" s="5"/>
      <c r="N797" s="5"/>
    </row>
    <row r="798">
      <c r="L798" s="5"/>
      <c r="M798" s="5"/>
      <c r="N798" s="5"/>
    </row>
    <row r="799">
      <c r="L799" s="5"/>
      <c r="M799" s="5"/>
      <c r="N799" s="5"/>
    </row>
    <row r="800">
      <c r="L800" s="5"/>
      <c r="M800" s="5"/>
      <c r="N800" s="5"/>
    </row>
    <row r="801">
      <c r="L801" s="5"/>
      <c r="M801" s="5"/>
      <c r="N801" s="5"/>
    </row>
    <row r="802">
      <c r="L802" s="5"/>
      <c r="M802" s="5"/>
      <c r="N802" s="5"/>
    </row>
    <row r="803">
      <c r="L803" s="5"/>
      <c r="M803" s="5"/>
      <c r="N803" s="5"/>
    </row>
    <row r="804">
      <c r="L804" s="5"/>
      <c r="M804" s="5"/>
      <c r="N804" s="5"/>
    </row>
    <row r="805">
      <c r="L805" s="5"/>
      <c r="M805" s="5"/>
      <c r="N805" s="5"/>
    </row>
    <row r="806">
      <c r="L806" s="5"/>
      <c r="M806" s="5"/>
      <c r="N806" s="5"/>
    </row>
    <row r="807">
      <c r="L807" s="5"/>
      <c r="M807" s="5"/>
      <c r="N807" s="5"/>
    </row>
    <row r="808">
      <c r="L808" s="5"/>
      <c r="M808" s="5"/>
      <c r="N808" s="5"/>
    </row>
    <row r="809">
      <c r="L809" s="5"/>
      <c r="M809" s="5"/>
      <c r="N809" s="5"/>
    </row>
    <row r="810">
      <c r="L810" s="5"/>
      <c r="M810" s="5"/>
      <c r="N810" s="5"/>
    </row>
    <row r="811">
      <c r="L811" s="5"/>
      <c r="M811" s="5"/>
      <c r="N811" s="5"/>
    </row>
    <row r="812">
      <c r="L812" s="5"/>
      <c r="M812" s="5"/>
      <c r="N812" s="5"/>
    </row>
    <row r="813">
      <c r="L813" s="5"/>
      <c r="M813" s="5"/>
      <c r="N813" s="5"/>
    </row>
    <row r="814">
      <c r="L814" s="5"/>
      <c r="M814" s="5"/>
      <c r="N814" s="5"/>
    </row>
    <row r="815">
      <c r="L815" s="5"/>
      <c r="M815" s="5"/>
      <c r="N815" s="5"/>
    </row>
    <row r="816">
      <c r="L816" s="5"/>
      <c r="M816" s="5"/>
      <c r="N816" s="5"/>
    </row>
    <row r="817">
      <c r="L817" s="5"/>
      <c r="M817" s="5"/>
      <c r="N817" s="5"/>
    </row>
    <row r="818">
      <c r="L818" s="5"/>
      <c r="M818" s="5"/>
      <c r="N818" s="5"/>
    </row>
    <row r="819">
      <c r="L819" s="5"/>
      <c r="M819" s="5"/>
      <c r="N819" s="5"/>
    </row>
    <row r="820">
      <c r="L820" s="5"/>
      <c r="M820" s="5"/>
      <c r="N820" s="5"/>
    </row>
    <row r="821">
      <c r="L821" s="5"/>
      <c r="M821" s="5"/>
      <c r="N821" s="5"/>
    </row>
    <row r="822">
      <c r="L822" s="5"/>
      <c r="M822" s="5"/>
      <c r="N822" s="5"/>
    </row>
    <row r="823">
      <c r="L823" s="5"/>
      <c r="M823" s="5"/>
      <c r="N823" s="5"/>
    </row>
    <row r="824">
      <c r="L824" s="5"/>
      <c r="M824" s="5"/>
      <c r="N824" s="5"/>
    </row>
    <row r="825">
      <c r="L825" s="5"/>
      <c r="M825" s="5"/>
      <c r="N825" s="5"/>
    </row>
    <row r="826">
      <c r="L826" s="5"/>
      <c r="M826" s="5"/>
      <c r="N826" s="5"/>
    </row>
    <row r="827">
      <c r="L827" s="5"/>
      <c r="M827" s="5"/>
      <c r="N827" s="5"/>
    </row>
    <row r="828">
      <c r="L828" s="5"/>
      <c r="M828" s="5"/>
      <c r="N828" s="5"/>
    </row>
    <row r="829">
      <c r="L829" s="5"/>
      <c r="M829" s="5"/>
      <c r="N829" s="5"/>
    </row>
    <row r="830">
      <c r="L830" s="5"/>
      <c r="M830" s="5"/>
      <c r="N830" s="5"/>
    </row>
    <row r="831">
      <c r="L831" s="5"/>
      <c r="M831" s="5"/>
      <c r="N831" s="5"/>
    </row>
    <row r="832">
      <c r="L832" s="5"/>
      <c r="M832" s="5"/>
      <c r="N832" s="5"/>
    </row>
    <row r="833">
      <c r="L833" s="5"/>
      <c r="M833" s="5"/>
      <c r="N833" s="5"/>
    </row>
    <row r="834">
      <c r="L834" s="5"/>
      <c r="M834" s="5"/>
      <c r="N834" s="5"/>
    </row>
    <row r="835">
      <c r="L835" s="5"/>
      <c r="M835" s="5"/>
      <c r="N835" s="5"/>
    </row>
    <row r="836">
      <c r="L836" s="5"/>
      <c r="M836" s="5"/>
      <c r="N836" s="5"/>
    </row>
    <row r="837">
      <c r="L837" s="5"/>
      <c r="M837" s="5"/>
      <c r="N837" s="5"/>
    </row>
    <row r="838">
      <c r="L838" s="5"/>
      <c r="M838" s="5"/>
      <c r="N838" s="5"/>
    </row>
    <row r="839">
      <c r="L839" s="5"/>
      <c r="M839" s="5"/>
      <c r="N839" s="5"/>
    </row>
    <row r="840">
      <c r="L840" s="5"/>
      <c r="M840" s="5"/>
      <c r="N840" s="5"/>
    </row>
    <row r="841">
      <c r="L841" s="5"/>
      <c r="M841" s="5"/>
      <c r="N841" s="5"/>
    </row>
    <row r="842">
      <c r="L842" s="5"/>
      <c r="M842" s="5"/>
      <c r="N842" s="5"/>
    </row>
    <row r="843">
      <c r="L843" s="5"/>
      <c r="M843" s="5"/>
      <c r="N843" s="5"/>
    </row>
    <row r="844">
      <c r="L844" s="5"/>
      <c r="M844" s="5"/>
      <c r="N844" s="5"/>
    </row>
    <row r="845">
      <c r="L845" s="5"/>
      <c r="M845" s="5"/>
      <c r="N845" s="5"/>
    </row>
    <row r="846">
      <c r="L846" s="5"/>
      <c r="M846" s="5"/>
      <c r="N846" s="5"/>
    </row>
    <row r="847">
      <c r="L847" s="5"/>
      <c r="M847" s="5"/>
      <c r="N847" s="5"/>
    </row>
    <row r="848">
      <c r="L848" s="5"/>
      <c r="M848" s="5"/>
      <c r="N848" s="5"/>
    </row>
    <row r="849">
      <c r="L849" s="5"/>
      <c r="M849" s="5"/>
      <c r="N849" s="5"/>
    </row>
    <row r="850">
      <c r="L850" s="5"/>
      <c r="M850" s="5"/>
      <c r="N850" s="5"/>
    </row>
    <row r="851">
      <c r="L851" s="5"/>
      <c r="M851" s="5"/>
      <c r="N851" s="5"/>
    </row>
    <row r="852">
      <c r="L852" s="5"/>
      <c r="M852" s="5"/>
      <c r="N852" s="5"/>
    </row>
    <row r="853">
      <c r="L853" s="5"/>
      <c r="M853" s="5"/>
      <c r="N853" s="5"/>
    </row>
    <row r="854">
      <c r="L854" s="5"/>
      <c r="M854" s="5"/>
      <c r="N854" s="5"/>
    </row>
    <row r="855">
      <c r="L855" s="5"/>
      <c r="M855" s="5"/>
      <c r="N855" s="5"/>
    </row>
    <row r="856">
      <c r="L856" s="5"/>
      <c r="M856" s="5"/>
      <c r="N856" s="5"/>
    </row>
    <row r="857">
      <c r="L857" s="5"/>
      <c r="M857" s="5"/>
      <c r="N857" s="5"/>
    </row>
    <row r="858">
      <c r="L858" s="5"/>
      <c r="M858" s="5"/>
      <c r="N858" s="5"/>
    </row>
    <row r="859">
      <c r="L859" s="5"/>
      <c r="M859" s="5"/>
      <c r="N859" s="5"/>
    </row>
    <row r="860">
      <c r="L860" s="5"/>
      <c r="M860" s="5"/>
      <c r="N860" s="5"/>
    </row>
    <row r="861">
      <c r="L861" s="5"/>
      <c r="M861" s="5"/>
      <c r="N861" s="5"/>
    </row>
    <row r="862">
      <c r="L862" s="5"/>
      <c r="M862" s="5"/>
      <c r="N862" s="5"/>
    </row>
    <row r="863">
      <c r="L863" s="5"/>
      <c r="M863" s="5"/>
      <c r="N863" s="5"/>
    </row>
    <row r="864">
      <c r="L864" s="5"/>
      <c r="M864" s="5"/>
      <c r="N864" s="5"/>
    </row>
    <row r="865">
      <c r="L865" s="5"/>
      <c r="M865" s="5"/>
      <c r="N865" s="5"/>
    </row>
    <row r="866">
      <c r="L866" s="5"/>
      <c r="M866" s="5"/>
      <c r="N866" s="5"/>
    </row>
    <row r="867">
      <c r="L867" s="5"/>
      <c r="M867" s="5"/>
      <c r="N867" s="5"/>
    </row>
    <row r="868">
      <c r="L868" s="5"/>
      <c r="M868" s="5"/>
      <c r="N868" s="5"/>
    </row>
    <row r="869">
      <c r="L869" s="5"/>
      <c r="M869" s="5"/>
      <c r="N869" s="5"/>
    </row>
    <row r="870">
      <c r="L870" s="5"/>
      <c r="M870" s="5"/>
      <c r="N870" s="5"/>
    </row>
    <row r="871">
      <c r="L871" s="5"/>
      <c r="M871" s="5"/>
      <c r="N871" s="5"/>
    </row>
    <row r="872">
      <c r="L872" s="5"/>
      <c r="M872" s="5"/>
      <c r="N872" s="5"/>
    </row>
    <row r="873">
      <c r="L873" s="5"/>
      <c r="M873" s="5"/>
      <c r="N873" s="5"/>
    </row>
    <row r="874">
      <c r="L874" s="5"/>
      <c r="M874" s="5"/>
      <c r="N874" s="5"/>
    </row>
    <row r="875">
      <c r="L875" s="5"/>
      <c r="M875" s="5"/>
      <c r="N875" s="5"/>
    </row>
    <row r="876">
      <c r="L876" s="5"/>
      <c r="M876" s="5"/>
      <c r="N876" s="5"/>
    </row>
    <row r="877">
      <c r="L877" s="5"/>
      <c r="M877" s="5"/>
      <c r="N877" s="5"/>
    </row>
    <row r="878">
      <c r="L878" s="5"/>
      <c r="M878" s="5"/>
      <c r="N878" s="5"/>
    </row>
    <row r="879">
      <c r="L879" s="5"/>
      <c r="M879" s="5"/>
      <c r="N879" s="5"/>
    </row>
    <row r="880">
      <c r="L880" s="5"/>
      <c r="M880" s="5"/>
      <c r="N880" s="5"/>
    </row>
    <row r="881">
      <c r="L881" s="5"/>
      <c r="M881" s="5"/>
      <c r="N881" s="5"/>
    </row>
    <row r="882">
      <c r="L882" s="5"/>
      <c r="M882" s="5"/>
      <c r="N882" s="5"/>
    </row>
    <row r="883">
      <c r="L883" s="5"/>
      <c r="M883" s="5"/>
      <c r="N883" s="5"/>
    </row>
    <row r="884">
      <c r="L884" s="5"/>
      <c r="M884" s="5"/>
      <c r="N884" s="5"/>
    </row>
    <row r="885">
      <c r="L885" s="5"/>
      <c r="M885" s="5"/>
      <c r="N885" s="5"/>
    </row>
    <row r="886">
      <c r="L886" s="5"/>
      <c r="M886" s="5"/>
      <c r="N886" s="5"/>
    </row>
    <row r="887">
      <c r="L887" s="5"/>
      <c r="M887" s="5"/>
      <c r="N887" s="5"/>
    </row>
    <row r="888">
      <c r="L888" s="5"/>
      <c r="M888" s="5"/>
      <c r="N888" s="5"/>
    </row>
    <row r="889">
      <c r="L889" s="5"/>
      <c r="M889" s="5"/>
      <c r="N889" s="5"/>
    </row>
    <row r="890">
      <c r="L890" s="5"/>
      <c r="M890" s="5"/>
      <c r="N890" s="5"/>
    </row>
    <row r="891">
      <c r="L891" s="5"/>
      <c r="M891" s="5"/>
      <c r="N891" s="5"/>
    </row>
    <row r="892">
      <c r="L892" s="5"/>
      <c r="M892" s="5"/>
      <c r="N892" s="5"/>
    </row>
    <row r="893">
      <c r="L893" s="5"/>
      <c r="M893" s="5"/>
      <c r="N893" s="5"/>
    </row>
    <row r="894">
      <c r="L894" s="5"/>
      <c r="M894" s="5"/>
      <c r="N894" s="5"/>
    </row>
    <row r="895">
      <c r="L895" s="5"/>
      <c r="M895" s="5"/>
      <c r="N895" s="5"/>
    </row>
    <row r="896">
      <c r="L896" s="5"/>
      <c r="M896" s="5"/>
      <c r="N896" s="5"/>
    </row>
    <row r="897">
      <c r="L897" s="5"/>
      <c r="M897" s="5"/>
      <c r="N897" s="5"/>
    </row>
    <row r="898">
      <c r="L898" s="5"/>
      <c r="M898" s="5"/>
      <c r="N898" s="5"/>
    </row>
    <row r="899">
      <c r="L899" s="5"/>
      <c r="M899" s="5"/>
      <c r="N899" s="5"/>
    </row>
    <row r="900">
      <c r="L900" s="5"/>
      <c r="M900" s="5"/>
      <c r="N900" s="5"/>
    </row>
    <row r="901">
      <c r="L901" s="5"/>
      <c r="M901" s="5"/>
      <c r="N901" s="5"/>
    </row>
    <row r="902">
      <c r="L902" s="5"/>
      <c r="M902" s="5"/>
      <c r="N902" s="5"/>
    </row>
    <row r="903">
      <c r="L903" s="5"/>
      <c r="M903" s="5"/>
      <c r="N903" s="5"/>
    </row>
    <row r="904">
      <c r="L904" s="5"/>
      <c r="M904" s="5"/>
      <c r="N904" s="5"/>
    </row>
    <row r="905">
      <c r="L905" s="5"/>
      <c r="M905" s="5"/>
      <c r="N905" s="5"/>
    </row>
    <row r="906">
      <c r="L906" s="5"/>
      <c r="M906" s="5"/>
      <c r="N906" s="5"/>
    </row>
    <row r="907">
      <c r="L907" s="5"/>
      <c r="M907" s="5"/>
      <c r="N907" s="5"/>
    </row>
    <row r="908">
      <c r="L908" s="5"/>
      <c r="M908" s="5"/>
      <c r="N908" s="5"/>
    </row>
    <row r="909">
      <c r="L909" s="5"/>
      <c r="M909" s="5"/>
      <c r="N909" s="5"/>
    </row>
    <row r="910">
      <c r="L910" s="5"/>
      <c r="M910" s="5"/>
      <c r="N910" s="5"/>
    </row>
    <row r="911">
      <c r="L911" s="5"/>
      <c r="M911" s="5"/>
      <c r="N911" s="5"/>
    </row>
    <row r="912">
      <c r="L912" s="5"/>
      <c r="M912" s="5"/>
      <c r="N912" s="5"/>
    </row>
    <row r="913">
      <c r="L913" s="5"/>
      <c r="M913" s="5"/>
      <c r="N913" s="5"/>
    </row>
    <row r="914">
      <c r="L914" s="5"/>
      <c r="M914" s="5"/>
      <c r="N914" s="5"/>
    </row>
    <row r="915">
      <c r="L915" s="5"/>
      <c r="M915" s="5"/>
      <c r="N915" s="5"/>
    </row>
    <row r="916">
      <c r="L916" s="5"/>
      <c r="M916" s="5"/>
      <c r="N916" s="5"/>
    </row>
    <row r="917">
      <c r="L917" s="5"/>
      <c r="M917" s="5"/>
      <c r="N917" s="5"/>
    </row>
    <row r="918">
      <c r="L918" s="5"/>
      <c r="M918" s="5"/>
      <c r="N918" s="5"/>
    </row>
    <row r="919">
      <c r="L919" s="5"/>
      <c r="M919" s="5"/>
      <c r="N919" s="5"/>
    </row>
    <row r="920">
      <c r="L920" s="5"/>
      <c r="M920" s="5"/>
      <c r="N920" s="5"/>
    </row>
    <row r="921">
      <c r="L921" s="5"/>
      <c r="M921" s="5"/>
      <c r="N921" s="5"/>
    </row>
    <row r="922">
      <c r="L922" s="5"/>
      <c r="M922" s="5"/>
      <c r="N922" s="5"/>
    </row>
    <row r="923">
      <c r="L923" s="5"/>
      <c r="M923" s="5"/>
      <c r="N923" s="5"/>
    </row>
    <row r="924">
      <c r="L924" s="5"/>
      <c r="M924" s="5"/>
      <c r="N924" s="5"/>
    </row>
    <row r="925">
      <c r="L925" s="5"/>
      <c r="M925" s="5"/>
      <c r="N925" s="5"/>
    </row>
    <row r="926">
      <c r="L926" s="5"/>
      <c r="M926" s="5"/>
      <c r="N926" s="5"/>
    </row>
    <row r="927">
      <c r="L927" s="5"/>
      <c r="M927" s="5"/>
      <c r="N927" s="5"/>
    </row>
    <row r="928">
      <c r="L928" s="5"/>
      <c r="M928" s="5"/>
      <c r="N928" s="5"/>
    </row>
    <row r="929">
      <c r="L929" s="5"/>
      <c r="M929" s="5"/>
      <c r="N929" s="5"/>
    </row>
    <row r="930">
      <c r="L930" s="5"/>
      <c r="M930" s="5"/>
      <c r="N930" s="5"/>
    </row>
    <row r="931">
      <c r="L931" s="5"/>
      <c r="M931" s="5"/>
      <c r="N931" s="5"/>
    </row>
    <row r="932">
      <c r="L932" s="5"/>
      <c r="M932" s="5"/>
      <c r="N932" s="5"/>
    </row>
    <row r="933">
      <c r="L933" s="5"/>
      <c r="M933" s="5"/>
      <c r="N933" s="5"/>
    </row>
    <row r="934">
      <c r="L934" s="5"/>
      <c r="M934" s="5"/>
      <c r="N934" s="5"/>
    </row>
    <row r="935">
      <c r="L935" s="5"/>
      <c r="M935" s="5"/>
      <c r="N935" s="5"/>
    </row>
    <row r="936">
      <c r="L936" s="5"/>
      <c r="M936" s="5"/>
      <c r="N936" s="5"/>
    </row>
    <row r="937">
      <c r="L937" s="5"/>
      <c r="M937" s="5"/>
      <c r="N937" s="5"/>
    </row>
    <row r="938">
      <c r="L938" s="5"/>
      <c r="M938" s="5"/>
      <c r="N938" s="5"/>
    </row>
    <row r="939">
      <c r="L939" s="5"/>
      <c r="M939" s="5"/>
      <c r="N939" s="5"/>
    </row>
    <row r="940">
      <c r="L940" s="5"/>
      <c r="M940" s="5"/>
      <c r="N940" s="5"/>
    </row>
    <row r="941">
      <c r="L941" s="5"/>
      <c r="M941" s="5"/>
      <c r="N941" s="5"/>
    </row>
    <row r="942">
      <c r="L942" s="5"/>
      <c r="M942" s="5"/>
      <c r="N942" s="5"/>
    </row>
    <row r="943">
      <c r="L943" s="5"/>
      <c r="M943" s="5"/>
      <c r="N943" s="5"/>
    </row>
    <row r="944">
      <c r="L944" s="5"/>
      <c r="M944" s="5"/>
      <c r="N944" s="5"/>
    </row>
    <row r="945">
      <c r="L945" s="5"/>
      <c r="M945" s="5"/>
      <c r="N945" s="5"/>
    </row>
    <row r="946">
      <c r="L946" s="5"/>
      <c r="M946" s="5"/>
      <c r="N946" s="5"/>
    </row>
    <row r="947">
      <c r="L947" s="5"/>
      <c r="M947" s="5"/>
      <c r="N947" s="5"/>
    </row>
    <row r="948">
      <c r="L948" s="5"/>
      <c r="M948" s="5"/>
      <c r="N948" s="5"/>
    </row>
    <row r="949">
      <c r="L949" s="5"/>
      <c r="M949" s="5"/>
      <c r="N949" s="5"/>
    </row>
    <row r="950">
      <c r="L950" s="5"/>
      <c r="M950" s="5"/>
      <c r="N950" s="5"/>
    </row>
    <row r="951">
      <c r="L951" s="5"/>
      <c r="M951" s="5"/>
      <c r="N951" s="5"/>
    </row>
    <row r="952">
      <c r="L952" s="5"/>
      <c r="M952" s="5"/>
      <c r="N952" s="5"/>
    </row>
    <row r="953">
      <c r="L953" s="5"/>
      <c r="M953" s="5"/>
      <c r="N953" s="5"/>
    </row>
    <row r="954">
      <c r="L954" s="5"/>
      <c r="M954" s="5"/>
      <c r="N954" s="5"/>
    </row>
    <row r="955">
      <c r="L955" s="5"/>
      <c r="M955" s="5"/>
      <c r="N955" s="5"/>
    </row>
    <row r="956">
      <c r="L956" s="5"/>
      <c r="M956" s="5"/>
      <c r="N956" s="5"/>
    </row>
    <row r="957">
      <c r="L957" s="5"/>
      <c r="M957" s="5"/>
      <c r="N957" s="5"/>
    </row>
    <row r="958">
      <c r="L958" s="5"/>
      <c r="M958" s="5"/>
      <c r="N958" s="5"/>
    </row>
    <row r="959">
      <c r="L959" s="5"/>
      <c r="M959" s="5"/>
      <c r="N959" s="5"/>
    </row>
    <row r="960">
      <c r="L960" s="5"/>
      <c r="M960" s="5"/>
      <c r="N960" s="5"/>
    </row>
    <row r="961">
      <c r="L961" s="5"/>
      <c r="M961" s="5"/>
      <c r="N961" s="5"/>
    </row>
    <row r="962">
      <c r="L962" s="5"/>
      <c r="M962" s="5"/>
      <c r="N962" s="5"/>
    </row>
    <row r="963">
      <c r="L963" s="5"/>
      <c r="M963" s="5"/>
      <c r="N963" s="5"/>
    </row>
    <row r="964">
      <c r="L964" s="5"/>
      <c r="M964" s="5"/>
      <c r="N964" s="5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63"/>
    <col customWidth="1" min="2" max="2" width="7.25"/>
    <col customWidth="1" min="3" max="3" width="7.13"/>
    <col customWidth="1" min="4" max="4" width="7.0"/>
    <col customWidth="1" min="5" max="5" width="7.25"/>
    <col customWidth="1" min="6" max="9" width="12.63"/>
    <col customWidth="1" min="10" max="10" width="22.63"/>
    <col customWidth="1" min="11" max="11" width="7.25"/>
    <col customWidth="1" min="12" max="12" width="7.13"/>
    <col customWidth="1" min="13" max="14" width="7.0"/>
    <col customWidth="1" min="19" max="19" width="22.63"/>
    <col customWidth="1" min="20" max="23" width="7.25"/>
    <col customWidth="1" min="29" max="32" width="7.25"/>
  </cols>
  <sheetData>
    <row r="1">
      <c r="A1" s="4" t="s">
        <v>29</v>
      </c>
      <c r="J1" s="4" t="s">
        <v>30</v>
      </c>
      <c r="L1" s="5"/>
      <c r="M1" s="5"/>
      <c r="N1" s="5"/>
      <c r="S1" s="4" t="s">
        <v>31</v>
      </c>
      <c r="U1" s="5"/>
      <c r="V1" s="5"/>
      <c r="W1" s="5"/>
      <c r="AB1" s="4" t="s">
        <v>32</v>
      </c>
    </row>
    <row r="2">
      <c r="A2" s="1"/>
      <c r="B2" s="16" t="s">
        <v>33</v>
      </c>
      <c r="C2" s="16" t="s">
        <v>34</v>
      </c>
      <c r="D2" s="16" t="s">
        <v>35</v>
      </c>
      <c r="E2" s="16" t="s">
        <v>17</v>
      </c>
      <c r="K2" s="6" t="s">
        <v>33</v>
      </c>
      <c r="L2" s="6" t="s">
        <v>34</v>
      </c>
      <c r="M2" s="6" t="s">
        <v>35</v>
      </c>
      <c r="N2" s="6" t="s">
        <v>17</v>
      </c>
      <c r="P2" s="7"/>
      <c r="T2" s="6" t="s">
        <v>33</v>
      </c>
      <c r="U2" s="6" t="s">
        <v>34</v>
      </c>
      <c r="V2" s="6" t="s">
        <v>35</v>
      </c>
      <c r="W2" s="6" t="s">
        <v>17</v>
      </c>
      <c r="AC2" s="6" t="s">
        <v>33</v>
      </c>
      <c r="AD2" s="6" t="s">
        <v>34</v>
      </c>
      <c r="AE2" s="6" t="s">
        <v>35</v>
      </c>
      <c r="AF2" s="6" t="s">
        <v>17</v>
      </c>
    </row>
    <row r="3">
      <c r="A3" s="16" t="s">
        <v>10</v>
      </c>
      <c r="B3" s="13">
        <v>0.0</v>
      </c>
      <c r="C3" s="13">
        <v>0.0</v>
      </c>
      <c r="D3" s="17">
        <v>12053.315</v>
      </c>
      <c r="E3" s="17">
        <v>0.0</v>
      </c>
      <c r="J3" s="6" t="s">
        <v>10</v>
      </c>
      <c r="K3" s="8">
        <v>0.0</v>
      </c>
      <c r="L3" s="8">
        <v>0.0</v>
      </c>
      <c r="M3" s="9">
        <f>L6</f>
        <v>12053.31498</v>
      </c>
      <c r="N3" s="5">
        <f t="shared" ref="N3:N23" si="1">K3</f>
        <v>0</v>
      </c>
      <c r="P3" s="7"/>
      <c r="S3" s="6" t="s">
        <v>10</v>
      </c>
      <c r="T3" s="8">
        <v>0.0</v>
      </c>
      <c r="U3" s="8">
        <v>0.0</v>
      </c>
      <c r="V3" s="6">
        <f>U6</f>
        <v>12053.31498</v>
      </c>
      <c r="W3" s="5">
        <f t="shared" ref="W3:W10" si="2">T3</f>
        <v>0</v>
      </c>
      <c r="AB3" s="6" t="s">
        <v>10</v>
      </c>
      <c r="AC3" s="8">
        <v>0.0</v>
      </c>
      <c r="AD3" s="8">
        <v>0.0</v>
      </c>
      <c r="AE3" s="6">
        <f>AD6</f>
        <v>12053.315</v>
      </c>
      <c r="AF3" s="5">
        <f t="shared" ref="AF3:AF28" si="3">AC3</f>
        <v>0</v>
      </c>
    </row>
    <row r="4">
      <c r="A4" s="16" t="s">
        <v>14</v>
      </c>
      <c r="B4" s="13">
        <v>0.0</v>
      </c>
      <c r="C4" s="13">
        <v>0.0</v>
      </c>
      <c r="D4" s="17">
        <v>3455.75271</v>
      </c>
      <c r="E4" s="17">
        <v>0.0</v>
      </c>
      <c r="J4" s="6" t="s">
        <v>14</v>
      </c>
      <c r="K4" s="8">
        <v>0.0</v>
      </c>
      <c r="L4" s="8">
        <v>0.0</v>
      </c>
      <c r="M4" s="5">
        <f>SUM(L7:L9)</f>
        <v>3455.75</v>
      </c>
      <c r="N4" s="5">
        <f t="shared" si="1"/>
        <v>0</v>
      </c>
      <c r="P4" s="7"/>
      <c r="S4" s="6" t="s">
        <v>14</v>
      </c>
      <c r="T4" s="8">
        <v>0.0</v>
      </c>
      <c r="U4" s="8">
        <v>0.0</v>
      </c>
      <c r="V4" s="5">
        <f>SUM(U7:U9)</f>
        <v>3455.752708</v>
      </c>
      <c r="W4" s="5">
        <f t="shared" si="2"/>
        <v>0</v>
      </c>
      <c r="AB4" s="6" t="s">
        <v>14</v>
      </c>
      <c r="AC4" s="8">
        <v>0.0</v>
      </c>
      <c r="AD4" s="8">
        <v>0.0</v>
      </c>
      <c r="AE4" s="5">
        <f>SUM(AD7:AD11)</f>
        <v>3455.752708</v>
      </c>
      <c r="AF4" s="5">
        <f t="shared" si="3"/>
        <v>0</v>
      </c>
    </row>
    <row r="5">
      <c r="A5" s="16" t="s">
        <v>15</v>
      </c>
      <c r="B5" s="13">
        <v>0.0</v>
      </c>
      <c r="C5" s="13">
        <v>0.0</v>
      </c>
      <c r="D5" s="17">
        <v>5759.58785</v>
      </c>
      <c r="E5" s="17">
        <v>0.0</v>
      </c>
      <c r="J5" s="6" t="s">
        <v>15</v>
      </c>
      <c r="K5" s="8">
        <v>0.0</v>
      </c>
      <c r="L5" s="8">
        <v>0.0</v>
      </c>
      <c r="M5" s="5">
        <f>SUM(L10:L14)</f>
        <v>5759.588</v>
      </c>
      <c r="N5" s="5">
        <f t="shared" si="1"/>
        <v>0</v>
      </c>
      <c r="P5" s="7"/>
      <c r="S5" s="6" t="s">
        <v>15</v>
      </c>
      <c r="T5" s="8">
        <v>0.0</v>
      </c>
      <c r="U5" s="8">
        <v>0.0</v>
      </c>
      <c r="V5" s="5">
        <f>SUM(U10:U14)</f>
        <v>5759.587846</v>
      </c>
      <c r="W5" s="5">
        <f t="shared" si="2"/>
        <v>0</v>
      </c>
      <c r="AB5" s="6" t="s">
        <v>15</v>
      </c>
      <c r="AC5" s="8">
        <v>0.0</v>
      </c>
      <c r="AD5" s="8">
        <v>0.0</v>
      </c>
      <c r="AE5" s="5">
        <f>SUM(AD12:AD16)</f>
        <v>5759.587846</v>
      </c>
      <c r="AF5" s="5">
        <f t="shared" si="3"/>
        <v>0</v>
      </c>
    </row>
    <row r="6">
      <c r="A6" s="16" t="s">
        <v>38</v>
      </c>
      <c r="B6" s="13">
        <v>0.0</v>
      </c>
      <c r="C6" s="13">
        <f>136659.35/(136659.35+400.288+81.922)*D$3</f>
        <v>12010.93376</v>
      </c>
      <c r="D6" s="17">
        <v>0.0</v>
      </c>
      <c r="E6" s="17">
        <v>0.0</v>
      </c>
      <c r="J6" s="6" t="s">
        <v>38</v>
      </c>
      <c r="K6" s="8">
        <v>0.0</v>
      </c>
      <c r="L6" s="9">
        <f t="shared" ref="L6:L10" si="4">K15</f>
        <v>12053.31498</v>
      </c>
      <c r="M6" s="6">
        <v>0.0</v>
      </c>
      <c r="N6" s="5">
        <f t="shared" si="1"/>
        <v>0</v>
      </c>
      <c r="P6" s="7"/>
      <c r="S6" s="6" t="s">
        <v>38</v>
      </c>
      <c r="T6" s="8">
        <v>0.0</v>
      </c>
      <c r="U6" s="9">
        <f t="shared" ref="U6:U9" si="5">T15</f>
        <v>12053.31498</v>
      </c>
      <c r="V6" s="6">
        <v>0.0</v>
      </c>
      <c r="W6" s="5">
        <f t="shared" si="2"/>
        <v>0</v>
      </c>
      <c r="AB6" s="6" t="s">
        <v>38</v>
      </c>
      <c r="AC6" s="8">
        <v>0.0</v>
      </c>
      <c r="AD6" s="9">
        <f t="shared" ref="AD6:AD12" si="6">AC17</f>
        <v>12053.315</v>
      </c>
      <c r="AE6" s="6">
        <v>0.0</v>
      </c>
      <c r="AF6" s="5">
        <f t="shared" si="3"/>
        <v>0</v>
      </c>
    </row>
    <row r="7">
      <c r="A7" s="16" t="s">
        <v>178</v>
      </c>
      <c r="B7" s="13">
        <v>0.0</v>
      </c>
      <c r="C7" s="13">
        <f>81.922/(136659.35+400.288+81.922)*D$3</f>
        <v>7.200090705</v>
      </c>
      <c r="D7" s="17">
        <v>0.0</v>
      </c>
      <c r="E7" s="17">
        <v>0.0</v>
      </c>
      <c r="J7" s="6" t="s">
        <v>179</v>
      </c>
      <c r="K7" s="8">
        <v>0.0</v>
      </c>
      <c r="L7" s="5">
        <f t="shared" si="4"/>
        <v>3455.75</v>
      </c>
      <c r="M7" s="6">
        <v>0.0</v>
      </c>
      <c r="N7" s="5">
        <f t="shared" si="1"/>
        <v>0</v>
      </c>
      <c r="P7" s="7"/>
      <c r="Q7" s="7"/>
      <c r="R7" s="7"/>
      <c r="S7" s="6" t="s">
        <v>78</v>
      </c>
      <c r="T7" s="8">
        <v>0.0</v>
      </c>
      <c r="U7" s="8">
        <f t="shared" si="5"/>
        <v>938.16</v>
      </c>
      <c r="V7" s="6">
        <v>0.0</v>
      </c>
      <c r="W7" s="5">
        <f t="shared" si="2"/>
        <v>0</v>
      </c>
      <c r="AB7" s="6" t="s">
        <v>78</v>
      </c>
      <c r="AC7" s="8">
        <v>0.0</v>
      </c>
      <c r="AD7" s="8">
        <f t="shared" si="6"/>
        <v>938.16</v>
      </c>
      <c r="AE7" s="6">
        <v>0.0</v>
      </c>
      <c r="AF7" s="5">
        <f t="shared" si="3"/>
        <v>0</v>
      </c>
    </row>
    <row r="8">
      <c r="A8" s="16" t="s">
        <v>78</v>
      </c>
      <c r="B8" s="13">
        <v>0.0</v>
      </c>
      <c r="C8" s="13">
        <f>938.16/(938.16+467.68+62.18+5456.664+0.532)*D$4-400.288/(136659.35+400.288+81.922)*D$3</f>
        <v>432.9701661</v>
      </c>
      <c r="D8" s="17">
        <v>0.0</v>
      </c>
      <c r="E8" s="17">
        <v>0.0</v>
      </c>
      <c r="J8" s="6" t="s">
        <v>180</v>
      </c>
      <c r="K8" s="8">
        <v>0.0</v>
      </c>
      <c r="L8" s="5">
        <f t="shared" si="4"/>
        <v>0</v>
      </c>
      <c r="M8" s="6">
        <v>0.0</v>
      </c>
      <c r="N8" s="5">
        <f t="shared" si="1"/>
        <v>0</v>
      </c>
      <c r="P8" s="7"/>
      <c r="Q8" s="7"/>
      <c r="R8" s="7"/>
      <c r="S8" s="6" t="s">
        <v>179</v>
      </c>
      <c r="T8" s="8">
        <v>0.0</v>
      </c>
      <c r="U8" s="8">
        <f t="shared" si="5"/>
        <v>2455.412708</v>
      </c>
      <c r="V8" s="6">
        <v>0.0</v>
      </c>
      <c r="W8" s="5">
        <f t="shared" si="2"/>
        <v>0</v>
      </c>
      <c r="AB8" s="6" t="s">
        <v>180</v>
      </c>
      <c r="AC8" s="8">
        <v>0.0</v>
      </c>
      <c r="AD8" s="8">
        <f t="shared" si="6"/>
        <v>62.18</v>
      </c>
      <c r="AE8" s="6">
        <v>0.0</v>
      </c>
      <c r="AF8" s="5">
        <f t="shared" si="3"/>
        <v>0</v>
      </c>
    </row>
    <row r="9">
      <c r="A9" s="16" t="s">
        <v>179</v>
      </c>
      <c r="B9" s="13">
        <v>0.0</v>
      </c>
      <c r="C9" s="13">
        <f>5456.664/(938.16+467.68+62.18+5456.664+0.532)*D$4</f>
        <v>2722.930434</v>
      </c>
      <c r="D9" s="17">
        <v>0.0</v>
      </c>
      <c r="E9" s="17">
        <v>0.0</v>
      </c>
      <c r="J9" s="6" t="s">
        <v>81</v>
      </c>
      <c r="K9" s="8">
        <v>0.0</v>
      </c>
      <c r="L9" s="5">
        <f t="shared" si="4"/>
        <v>0</v>
      </c>
      <c r="M9" s="6">
        <v>0.0</v>
      </c>
      <c r="N9" s="5">
        <f t="shared" si="1"/>
        <v>0</v>
      </c>
      <c r="P9" s="7"/>
      <c r="Q9" s="7"/>
      <c r="R9" s="7"/>
      <c r="S9" s="6" t="s">
        <v>180</v>
      </c>
      <c r="T9" s="8">
        <v>0.0</v>
      </c>
      <c r="U9" s="8">
        <f t="shared" si="5"/>
        <v>62.18</v>
      </c>
      <c r="V9" s="6">
        <v>0.0</v>
      </c>
      <c r="W9" s="5">
        <f t="shared" si="2"/>
        <v>0</v>
      </c>
      <c r="AB9" s="6" t="s">
        <v>86</v>
      </c>
      <c r="AC9" s="8">
        <v>0.0</v>
      </c>
      <c r="AD9" s="8">
        <f t="shared" si="6"/>
        <v>0.532</v>
      </c>
      <c r="AE9" s="6">
        <v>0.0</v>
      </c>
      <c r="AF9" s="5">
        <f t="shared" si="3"/>
        <v>0</v>
      </c>
    </row>
    <row r="10">
      <c r="A10" s="16" t="s">
        <v>86</v>
      </c>
      <c r="B10" s="13">
        <v>0.0</v>
      </c>
      <c r="C10" s="13">
        <f>0.532/(938.16+467.68+62.18+5456.664+0.532)*D$4</f>
        <v>0.2654733718</v>
      </c>
      <c r="D10" s="17">
        <v>0.0</v>
      </c>
      <c r="E10" s="17">
        <v>0.0</v>
      </c>
      <c r="J10" s="6" t="s">
        <v>80</v>
      </c>
      <c r="K10" s="8">
        <v>0.0</v>
      </c>
      <c r="L10" s="5">
        <f t="shared" si="4"/>
        <v>2979.646</v>
      </c>
      <c r="M10" s="6">
        <v>0.0</v>
      </c>
      <c r="N10" s="5">
        <f t="shared" si="1"/>
        <v>0</v>
      </c>
      <c r="P10" s="7"/>
      <c r="Q10" s="7"/>
      <c r="R10" s="7"/>
      <c r="S10" s="6" t="s">
        <v>80</v>
      </c>
      <c r="T10" s="8">
        <v>0.0</v>
      </c>
      <c r="U10" s="8">
        <v>2979.646</v>
      </c>
      <c r="V10" s="6">
        <v>0.0</v>
      </c>
      <c r="W10" s="5">
        <f t="shared" si="2"/>
        <v>0</v>
      </c>
      <c r="AB10" s="6" t="s">
        <v>181</v>
      </c>
      <c r="AC10" s="8">
        <v>0.0</v>
      </c>
      <c r="AD10" s="8">
        <f t="shared" si="6"/>
        <v>0.6</v>
      </c>
      <c r="AE10" s="6">
        <v>0.0</v>
      </c>
      <c r="AF10" s="5">
        <f t="shared" si="3"/>
        <v>0</v>
      </c>
    </row>
    <row r="11">
      <c r="A11" s="16" t="s">
        <v>180</v>
      </c>
      <c r="B11" s="13">
        <v>0.0</v>
      </c>
      <c r="C11" s="13">
        <f>62.18/(938.16+467.68+62.18+5456.664+0.532)*D$4</f>
        <v>31.02844785</v>
      </c>
      <c r="D11" s="17">
        <v>0.0</v>
      </c>
      <c r="E11" s="17">
        <v>0.0</v>
      </c>
      <c r="J11" s="6" t="s">
        <v>182</v>
      </c>
      <c r="K11" s="8">
        <v>0.0</v>
      </c>
      <c r="L11" s="5">
        <f>SUM(K20)</f>
        <v>654.202</v>
      </c>
      <c r="M11" s="6">
        <v>0.0</v>
      </c>
      <c r="N11" s="5">
        <f t="shared" si="1"/>
        <v>0</v>
      </c>
      <c r="S11" s="6" t="s">
        <v>182</v>
      </c>
      <c r="T11" s="8">
        <v>0.0</v>
      </c>
      <c r="U11" s="6">
        <f>SUM(T20:T21)</f>
        <v>654.202</v>
      </c>
      <c r="V11" s="6">
        <v>0.0</v>
      </c>
      <c r="W11" s="6">
        <v>0.0</v>
      </c>
      <c r="AB11" s="6" t="s">
        <v>81</v>
      </c>
      <c r="AC11" s="8">
        <v>0.0</v>
      </c>
      <c r="AD11" s="5">
        <f t="shared" si="6"/>
        <v>2454.280708</v>
      </c>
      <c r="AE11" s="6">
        <v>0.0</v>
      </c>
      <c r="AF11" s="5">
        <f t="shared" si="3"/>
        <v>0</v>
      </c>
    </row>
    <row r="12">
      <c r="A12" s="16" t="s">
        <v>181</v>
      </c>
      <c r="B12" s="13">
        <v>0.0</v>
      </c>
      <c r="C12" s="13">
        <f>467.68/(938.16+467.68+62.18+5456.664+0.532)*D$4</f>
        <v>233.3770423</v>
      </c>
      <c r="D12" s="17">
        <v>0.0</v>
      </c>
      <c r="E12" s="17">
        <v>0.0</v>
      </c>
      <c r="J12" s="6" t="s">
        <v>183</v>
      </c>
      <c r="K12" s="8">
        <v>0.0</v>
      </c>
      <c r="L12" s="5">
        <f t="shared" ref="L12:L14" si="7">K21</f>
        <v>29.618</v>
      </c>
      <c r="M12" s="6">
        <v>0.0</v>
      </c>
      <c r="N12" s="5">
        <f t="shared" si="1"/>
        <v>0</v>
      </c>
      <c r="P12" s="7"/>
      <c r="Q12" s="7"/>
      <c r="R12" s="7"/>
      <c r="S12" s="6" t="s">
        <v>183</v>
      </c>
      <c r="T12" s="8">
        <v>0.0</v>
      </c>
      <c r="U12" s="8">
        <f t="shared" ref="U12:U14" si="8">T22</f>
        <v>29.618</v>
      </c>
      <c r="V12" s="6">
        <v>0.0</v>
      </c>
      <c r="W12" s="5">
        <f t="shared" ref="W12:W24" si="9">T12</f>
        <v>0</v>
      </c>
      <c r="AB12" s="6" t="s">
        <v>80</v>
      </c>
      <c r="AC12" s="8">
        <v>0.0</v>
      </c>
      <c r="AD12" s="8">
        <f t="shared" si="6"/>
        <v>2979.646</v>
      </c>
      <c r="AE12" s="6">
        <v>0.0</v>
      </c>
      <c r="AF12" s="5">
        <f t="shared" si="3"/>
        <v>0</v>
      </c>
    </row>
    <row r="13">
      <c r="A13" s="16" t="s">
        <v>80</v>
      </c>
      <c r="B13" s="13">
        <v>0.0</v>
      </c>
      <c r="C13" s="13">
        <f>2979.646/(2979.646+29.618+654.202+176.888)*D$5</f>
        <v>4468.737231</v>
      </c>
      <c r="D13" s="17">
        <v>0.0</v>
      </c>
      <c r="E13" s="17">
        <v>0.0</v>
      </c>
      <c r="J13" s="6" t="s">
        <v>90</v>
      </c>
      <c r="K13" s="8">
        <v>0.0</v>
      </c>
      <c r="L13" s="8">
        <f t="shared" si="7"/>
        <v>176.888</v>
      </c>
      <c r="M13" s="6">
        <v>0.0</v>
      </c>
      <c r="N13" s="5">
        <f t="shared" si="1"/>
        <v>0</v>
      </c>
      <c r="P13" s="7"/>
      <c r="Q13" s="7"/>
      <c r="R13" s="7"/>
      <c r="S13" s="6" t="s">
        <v>90</v>
      </c>
      <c r="T13" s="8">
        <v>0.0</v>
      </c>
      <c r="U13" s="8">
        <f t="shared" si="8"/>
        <v>176.888</v>
      </c>
      <c r="V13" s="6">
        <v>0.0</v>
      </c>
      <c r="W13" s="5">
        <f t="shared" si="9"/>
        <v>0</v>
      </c>
      <c r="AB13" s="6" t="s">
        <v>182</v>
      </c>
      <c r="AC13" s="8">
        <v>0.0</v>
      </c>
      <c r="AD13" s="8">
        <f>SUM(AC24:AC25)</f>
        <v>110.1</v>
      </c>
      <c r="AE13" s="6">
        <v>0.0</v>
      </c>
      <c r="AF13" s="5">
        <f t="shared" si="3"/>
        <v>0</v>
      </c>
    </row>
    <row r="14">
      <c r="A14" s="16" t="s">
        <v>182</v>
      </c>
      <c r="B14" s="13">
        <v>0.0</v>
      </c>
      <c r="C14" s="13">
        <f>654.202/(2979.646+29.618+654.202+176.888)*D$5</f>
        <v>981.142335</v>
      </c>
      <c r="D14" s="17">
        <v>0.0</v>
      </c>
      <c r="E14" s="17">
        <v>0.0</v>
      </c>
      <c r="J14" s="6" t="s">
        <v>87</v>
      </c>
      <c r="K14" s="8">
        <v>0.0</v>
      </c>
      <c r="L14" s="9">
        <f t="shared" si="7"/>
        <v>1919.234</v>
      </c>
      <c r="M14" s="6">
        <v>0.0</v>
      </c>
      <c r="N14" s="5">
        <f t="shared" si="1"/>
        <v>0</v>
      </c>
      <c r="S14" s="6" t="s">
        <v>87</v>
      </c>
      <c r="T14" s="8">
        <v>0.0</v>
      </c>
      <c r="U14" s="8">
        <f t="shared" si="8"/>
        <v>1919.233846</v>
      </c>
      <c r="V14" s="6">
        <v>0.0</v>
      </c>
      <c r="W14" s="5">
        <f t="shared" si="9"/>
        <v>0</v>
      </c>
      <c r="AB14" s="6" t="s">
        <v>90</v>
      </c>
      <c r="AC14" s="8">
        <v>0.0</v>
      </c>
      <c r="AD14" s="8">
        <f t="shared" ref="AD14:AD16" si="10">AC26</f>
        <v>176.888</v>
      </c>
      <c r="AE14" s="6">
        <v>0.0</v>
      </c>
      <c r="AF14" s="5">
        <f t="shared" si="3"/>
        <v>0</v>
      </c>
    </row>
    <row r="15">
      <c r="A15" s="16" t="s">
        <v>90</v>
      </c>
      <c r="B15" s="13">
        <v>0.0</v>
      </c>
      <c r="C15" s="13">
        <f>176.888/(2979.646+29.618+654.202+176.888)*D$5</f>
        <v>265.2885582</v>
      </c>
      <c r="D15" s="17">
        <v>0.0</v>
      </c>
      <c r="E15" s="17">
        <v>0.0</v>
      </c>
      <c r="J15" s="6" t="s">
        <v>50</v>
      </c>
      <c r="K15" s="18">
        <v>12053.31498</v>
      </c>
      <c r="L15" s="8">
        <v>0.0</v>
      </c>
      <c r="M15" s="6">
        <v>0.0</v>
      </c>
      <c r="N15" s="9">
        <f t="shared" si="1"/>
        <v>12053.31498</v>
      </c>
      <c r="P15" s="7"/>
      <c r="Q15" s="7"/>
      <c r="R15" s="7"/>
      <c r="S15" s="6" t="s">
        <v>50</v>
      </c>
      <c r="T15" s="18">
        <v>12053.31498</v>
      </c>
      <c r="U15" s="8">
        <v>0.0</v>
      </c>
      <c r="V15" s="6">
        <v>0.0</v>
      </c>
      <c r="W15" s="9">
        <f t="shared" si="9"/>
        <v>12053.31498</v>
      </c>
      <c r="AB15" s="6" t="s">
        <v>183</v>
      </c>
      <c r="AC15" s="8">
        <v>0.0</v>
      </c>
      <c r="AD15" s="8">
        <f t="shared" si="10"/>
        <v>29.618</v>
      </c>
      <c r="AE15" s="6">
        <v>0.0</v>
      </c>
      <c r="AF15" s="5">
        <f t="shared" si="3"/>
        <v>0</v>
      </c>
    </row>
    <row r="16">
      <c r="A16" s="16" t="s">
        <v>183</v>
      </c>
      <c r="B16" s="13">
        <v>0.0</v>
      </c>
      <c r="C16" s="13">
        <f>29.618/(2979.646+29.618+654.202+176.888)*D$5</f>
        <v>44.41972613</v>
      </c>
      <c r="D16" s="17">
        <v>0.0</v>
      </c>
      <c r="E16" s="17">
        <v>0.0</v>
      </c>
      <c r="J16" s="6" t="s">
        <v>184</v>
      </c>
      <c r="K16" s="8">
        <v>3455.75</v>
      </c>
      <c r="L16" s="8">
        <v>0.0</v>
      </c>
      <c r="M16" s="6">
        <v>0.0</v>
      </c>
      <c r="N16" s="5">
        <f t="shared" si="1"/>
        <v>3455.75</v>
      </c>
      <c r="P16" s="7"/>
      <c r="Q16" s="7"/>
      <c r="R16" s="7"/>
      <c r="S16" s="6" t="s">
        <v>83</v>
      </c>
      <c r="T16" s="8">
        <v>938.16</v>
      </c>
      <c r="U16" s="8">
        <v>0.0</v>
      </c>
      <c r="V16" s="6">
        <v>0.0</v>
      </c>
      <c r="W16" s="5">
        <f t="shared" si="9"/>
        <v>938.16</v>
      </c>
      <c r="AB16" s="6" t="s">
        <v>87</v>
      </c>
      <c r="AC16" s="8">
        <v>0.0</v>
      </c>
      <c r="AD16" s="8">
        <f t="shared" si="10"/>
        <v>2463.335846</v>
      </c>
      <c r="AE16" s="6">
        <v>0.0</v>
      </c>
      <c r="AF16" s="5">
        <f t="shared" si="3"/>
        <v>0</v>
      </c>
    </row>
    <row r="17">
      <c r="A17" s="15" t="s">
        <v>50</v>
      </c>
      <c r="B17" s="2">
        <f>1331344.4/(1604709.3+839648.4+168345+1331344.4+1417587+561455.4+44073.3+259068.6+8210.4+4121010.6)*C$6</f>
        <v>1544.180668</v>
      </c>
      <c r="C17" s="17">
        <v>0.0</v>
      </c>
      <c r="D17" s="17">
        <v>0.0</v>
      </c>
      <c r="E17" s="17">
        <f t="shared" ref="E17:E86" si="11">B17</f>
        <v>1544.180668</v>
      </c>
      <c r="J17" s="6" t="s">
        <v>185</v>
      </c>
      <c r="K17" s="8">
        <v>0.0</v>
      </c>
      <c r="L17" s="8">
        <v>0.0</v>
      </c>
      <c r="M17" s="6">
        <v>0.0</v>
      </c>
      <c r="N17" s="5">
        <f t="shared" si="1"/>
        <v>0</v>
      </c>
      <c r="P17" s="7"/>
      <c r="Q17" s="7"/>
      <c r="R17" s="7"/>
      <c r="S17" s="6" t="s">
        <v>186</v>
      </c>
      <c r="T17" s="8">
        <f>3455.752708-T16-T18</f>
        <v>2455.412708</v>
      </c>
      <c r="U17" s="8">
        <v>0.0</v>
      </c>
      <c r="V17" s="6">
        <v>0.0</v>
      </c>
      <c r="W17" s="5">
        <f t="shared" si="9"/>
        <v>2455.412708</v>
      </c>
      <c r="AB17" s="6" t="s">
        <v>50</v>
      </c>
      <c r="AC17" s="6">
        <v>12053.315</v>
      </c>
      <c r="AD17" s="8">
        <v>0.0</v>
      </c>
      <c r="AE17" s="6">
        <v>0.0</v>
      </c>
      <c r="AF17" s="9">
        <f t="shared" si="3"/>
        <v>12053.315</v>
      </c>
    </row>
    <row r="18">
      <c r="A18" s="15" t="s">
        <v>62</v>
      </c>
      <c r="B18" s="2">
        <f>1604709.3/(1604709.3+839648.4+168345+1331344.4+1417587+561455.4+44073.3+259068.6+8210.4+4121010.6)*C$6</f>
        <v>1861.247231</v>
      </c>
      <c r="C18" s="17">
        <v>0.0</v>
      </c>
      <c r="D18" s="17">
        <v>0.0</v>
      </c>
      <c r="E18" s="17">
        <f t="shared" si="11"/>
        <v>1861.247231</v>
      </c>
      <c r="G18" s="6" t="s">
        <v>63</v>
      </c>
      <c r="H18" s="12">
        <f>D3/SUM(D3:D5)</f>
        <v>0.5667172975</v>
      </c>
      <c r="J18" s="6" t="s">
        <v>91</v>
      </c>
      <c r="K18" s="8">
        <v>0.0</v>
      </c>
      <c r="L18" s="8">
        <v>0.0</v>
      </c>
      <c r="M18" s="6">
        <v>0.0</v>
      </c>
      <c r="N18" s="5">
        <f t="shared" si="1"/>
        <v>0</v>
      </c>
      <c r="S18" s="6" t="s">
        <v>187</v>
      </c>
      <c r="T18" s="6">
        <v>62.18</v>
      </c>
      <c r="U18" s="8">
        <v>0.0</v>
      </c>
      <c r="V18" s="6">
        <v>0.0</v>
      </c>
      <c r="W18" s="9">
        <f t="shared" si="9"/>
        <v>62.18</v>
      </c>
      <c r="AB18" s="6" t="s">
        <v>83</v>
      </c>
      <c r="AC18" s="6">
        <v>938.16</v>
      </c>
      <c r="AD18" s="8">
        <v>0.0</v>
      </c>
      <c r="AE18" s="6">
        <v>0.0</v>
      </c>
      <c r="AF18" s="9">
        <f t="shared" si="3"/>
        <v>938.16</v>
      </c>
    </row>
    <row r="19">
      <c r="A19" s="15" t="s">
        <v>150</v>
      </c>
      <c r="B19" s="2">
        <f>839648.4/(1604709.3+839648.4+168345+1331344.4+1417587+561455.4+44073.3+259068.6+8210.4+4121010.6)*C$6</f>
        <v>973.8793562</v>
      </c>
      <c r="C19" s="17">
        <v>0.0</v>
      </c>
      <c r="D19" s="17">
        <v>0.0</v>
      </c>
      <c r="E19" s="17">
        <f t="shared" si="11"/>
        <v>973.8793562</v>
      </c>
      <c r="G19" s="6" t="s">
        <v>65</v>
      </c>
      <c r="H19" s="12">
        <f>(C6+C8+C13)/SUM(D3:D5)</f>
        <v>0.7951908907</v>
      </c>
      <c r="J19" s="6" t="s">
        <v>85</v>
      </c>
      <c r="K19" s="8">
        <v>2979.646</v>
      </c>
      <c r="L19" s="8">
        <v>0.0</v>
      </c>
      <c r="M19" s="6">
        <v>0.0</v>
      </c>
      <c r="N19" s="5">
        <f t="shared" si="1"/>
        <v>2979.646</v>
      </c>
      <c r="P19" s="7"/>
      <c r="Q19" s="7"/>
      <c r="R19" s="7"/>
      <c r="S19" s="6" t="s">
        <v>85</v>
      </c>
      <c r="T19" s="8">
        <f>U10</f>
        <v>2979.646</v>
      </c>
      <c r="U19" s="8">
        <v>0.0</v>
      </c>
      <c r="V19" s="6">
        <v>0.0</v>
      </c>
      <c r="W19" s="5">
        <f t="shared" si="9"/>
        <v>2979.646</v>
      </c>
      <c r="AB19" s="6" t="s">
        <v>188</v>
      </c>
      <c r="AC19" s="8">
        <v>62.18</v>
      </c>
      <c r="AD19" s="8">
        <v>0.0</v>
      </c>
      <c r="AE19" s="6">
        <v>0.0</v>
      </c>
      <c r="AF19" s="5">
        <f t="shared" si="3"/>
        <v>62.18</v>
      </c>
    </row>
    <row r="20">
      <c r="A20" s="16" t="s">
        <v>189</v>
      </c>
      <c r="B20" s="2">
        <f>1417587/(1604709.3+839648.4+168345+1331344.4+1417587+561455.4+44073.3+259068.6+8210.4+4121010.6)*C$6</f>
        <v>1644.210499</v>
      </c>
      <c r="C20" s="17">
        <v>0.0</v>
      </c>
      <c r="D20" s="17">
        <v>0.0</v>
      </c>
      <c r="E20" s="17">
        <f t="shared" si="11"/>
        <v>1644.210499</v>
      </c>
      <c r="G20" s="6" t="s">
        <v>67</v>
      </c>
      <c r="H20" s="12">
        <f>(B19+B35+B44+B55+B63+B72+B83)/SUM(D3:D5)</f>
        <v>0.1096505928</v>
      </c>
      <c r="J20" s="6" t="s">
        <v>190</v>
      </c>
      <c r="K20" s="8">
        <v>654.202</v>
      </c>
      <c r="L20" s="8">
        <v>0.0</v>
      </c>
      <c r="M20" s="6">
        <v>0.0</v>
      </c>
      <c r="N20" s="5">
        <f t="shared" si="1"/>
        <v>654.202</v>
      </c>
      <c r="S20" s="6" t="s">
        <v>191</v>
      </c>
      <c r="T20" s="6">
        <v>26.4</v>
      </c>
      <c r="U20" s="8">
        <v>0.0</v>
      </c>
      <c r="V20" s="6">
        <v>0.0</v>
      </c>
      <c r="W20" s="9">
        <f t="shared" si="9"/>
        <v>26.4</v>
      </c>
      <c r="AB20" s="6" t="s">
        <v>192</v>
      </c>
      <c r="AC20" s="6">
        <v>0.532</v>
      </c>
      <c r="AD20" s="8">
        <v>0.0</v>
      </c>
      <c r="AE20" s="6">
        <v>0.0</v>
      </c>
      <c r="AF20" s="9">
        <f t="shared" si="3"/>
        <v>0.532</v>
      </c>
    </row>
    <row r="21">
      <c r="A21" s="16" t="s">
        <v>193</v>
      </c>
      <c r="B21" s="2">
        <f>561455.4/(1604709.3+839648.4+168345+1331344.4+1417587+561455.4+44073.3+259068.6+8210.4+4121010.6)*C$6</f>
        <v>651.2128451</v>
      </c>
      <c r="C21" s="17">
        <v>0.0</v>
      </c>
      <c r="D21" s="17">
        <v>0.0</v>
      </c>
      <c r="E21" s="17">
        <f t="shared" si="11"/>
        <v>651.2128451</v>
      </c>
      <c r="J21" s="6" t="s">
        <v>194</v>
      </c>
      <c r="K21" s="8">
        <v>29.618</v>
      </c>
      <c r="L21" s="8">
        <v>0.0</v>
      </c>
      <c r="M21" s="6">
        <v>0.0</v>
      </c>
      <c r="N21" s="5">
        <f t="shared" si="1"/>
        <v>29.618</v>
      </c>
      <c r="S21" s="6" t="s">
        <v>195</v>
      </c>
      <c r="T21" s="9">
        <f>654.202-T20</f>
        <v>627.802</v>
      </c>
      <c r="U21" s="8">
        <v>0.0</v>
      </c>
      <c r="V21" s="6">
        <v>0.0</v>
      </c>
      <c r="W21" s="9">
        <f t="shared" si="9"/>
        <v>627.802</v>
      </c>
      <c r="Y21" s="5"/>
      <c r="AB21" s="6" t="s">
        <v>196</v>
      </c>
      <c r="AC21" s="6">
        <v>0.6</v>
      </c>
      <c r="AD21" s="8">
        <v>0.0</v>
      </c>
      <c r="AE21" s="6">
        <v>0.0</v>
      </c>
      <c r="AF21" s="9">
        <f t="shared" si="3"/>
        <v>0.6</v>
      </c>
    </row>
    <row r="22">
      <c r="A22" s="16" t="s">
        <v>197</v>
      </c>
      <c r="B22" s="2">
        <f>44073.3/(1604709.3+839648.4+168345+1331344.4+1417587+561455.4+44073.3+259068.6+8210.4+4121010.6)*C$6</f>
        <v>51.11910775</v>
      </c>
      <c r="C22" s="17">
        <v>0.0</v>
      </c>
      <c r="D22" s="17">
        <v>0.0</v>
      </c>
      <c r="E22" s="17">
        <f t="shared" si="11"/>
        <v>51.11910775</v>
      </c>
      <c r="J22" s="6" t="s">
        <v>99</v>
      </c>
      <c r="K22" s="8">
        <f>165.9+10.988</f>
        <v>176.888</v>
      </c>
      <c r="L22" s="8">
        <v>0.0</v>
      </c>
      <c r="M22" s="6">
        <v>0.0</v>
      </c>
      <c r="N22" s="5">
        <f t="shared" si="1"/>
        <v>176.888</v>
      </c>
      <c r="S22" s="6" t="s">
        <v>198</v>
      </c>
      <c r="T22" s="8">
        <v>29.618</v>
      </c>
      <c r="U22" s="8">
        <v>0.0</v>
      </c>
      <c r="V22" s="6">
        <v>0.0</v>
      </c>
      <c r="W22" s="5">
        <f t="shared" si="9"/>
        <v>29.618</v>
      </c>
      <c r="Z22" s="5"/>
      <c r="AB22" s="6" t="s">
        <v>91</v>
      </c>
      <c r="AC22" s="8">
        <f>3455.752708-SUM(AC18:AC21)</f>
        <v>2454.280708</v>
      </c>
      <c r="AD22" s="8">
        <v>0.0</v>
      </c>
      <c r="AE22" s="6">
        <v>0.0</v>
      </c>
      <c r="AF22" s="5">
        <f t="shared" si="3"/>
        <v>2454.280708</v>
      </c>
    </row>
    <row r="23">
      <c r="A23" s="16" t="s">
        <v>199</v>
      </c>
      <c r="B23" s="2">
        <f>259068.6/(1604709.3+839648.4+168345+1331344.4+1417587+561455.4+44073.3+259068.6+8210.4+4121010.6)*C$6</f>
        <v>300.484776</v>
      </c>
      <c r="C23" s="17">
        <v>0.0</v>
      </c>
      <c r="D23" s="17">
        <v>0.0</v>
      </c>
      <c r="E23" s="17">
        <f t="shared" si="11"/>
        <v>300.484776</v>
      </c>
      <c r="J23" s="6" t="s">
        <v>94</v>
      </c>
      <c r="K23" s="9">
        <f>1621.906+297.328</f>
        <v>1919.234</v>
      </c>
      <c r="L23" s="8">
        <v>0.0</v>
      </c>
      <c r="M23" s="6">
        <v>0.0</v>
      </c>
      <c r="N23" s="9">
        <f t="shared" si="1"/>
        <v>1919.234</v>
      </c>
      <c r="S23" s="15" t="s">
        <v>200</v>
      </c>
      <c r="T23" s="6">
        <v>176.888</v>
      </c>
      <c r="U23" s="8">
        <v>0.0</v>
      </c>
      <c r="V23" s="6">
        <v>0.0</v>
      </c>
      <c r="W23" s="9">
        <f t="shared" si="9"/>
        <v>176.888</v>
      </c>
      <c r="AB23" s="6" t="s">
        <v>85</v>
      </c>
      <c r="AC23" s="6">
        <v>2979.646</v>
      </c>
      <c r="AD23" s="8">
        <v>0.0</v>
      </c>
      <c r="AE23" s="6">
        <v>0.0</v>
      </c>
      <c r="AF23" s="9">
        <f t="shared" si="3"/>
        <v>2979.646</v>
      </c>
    </row>
    <row r="24">
      <c r="A24" s="16" t="s">
        <v>201</v>
      </c>
      <c r="B24" s="2">
        <f>8210.4/(1604709.3+839648.4+168345+1331344.4+1417587+561455.4+44073.3+259068.6+8210.4+4121010.6)*C$6</f>
        <v>9.522961118</v>
      </c>
      <c r="C24" s="17">
        <v>0.0</v>
      </c>
      <c r="D24" s="17">
        <v>0.0</v>
      </c>
      <c r="E24" s="17">
        <f t="shared" si="11"/>
        <v>9.522961118</v>
      </c>
      <c r="H24" s="5"/>
      <c r="I24" s="14"/>
      <c r="S24" s="15" t="s">
        <v>94</v>
      </c>
      <c r="T24" s="9">
        <f>297.328+1621.905846</f>
        <v>1919.233846</v>
      </c>
      <c r="U24" s="8">
        <v>0.0</v>
      </c>
      <c r="V24" s="6">
        <v>0.0</v>
      </c>
      <c r="W24" s="9">
        <f t="shared" si="9"/>
        <v>1919.233846</v>
      </c>
      <c r="AB24" s="15" t="s">
        <v>191</v>
      </c>
      <c r="AC24" s="6">
        <v>26.4</v>
      </c>
      <c r="AD24" s="8">
        <v>0.0</v>
      </c>
      <c r="AE24" s="6">
        <v>0.0</v>
      </c>
      <c r="AF24" s="9">
        <f t="shared" si="3"/>
        <v>26.4</v>
      </c>
    </row>
    <row r="25">
      <c r="A25" s="16" t="s">
        <v>202</v>
      </c>
      <c r="B25" s="2">
        <f>168345/(1604709.3+839648.4+168345+1331344.4+1417587+561455.4+44073.3+259068.6+8210.4+4121010.6)*C$6</f>
        <v>195.2575866</v>
      </c>
      <c r="C25" s="17">
        <v>0.0</v>
      </c>
      <c r="D25" s="17">
        <v>0.0</v>
      </c>
      <c r="E25" s="17">
        <f t="shared" si="11"/>
        <v>195.2575866</v>
      </c>
      <c r="H25" s="5"/>
      <c r="I25" s="14"/>
      <c r="L25" s="8"/>
      <c r="S25" s="16"/>
      <c r="AB25" s="15" t="s">
        <v>203</v>
      </c>
      <c r="AC25" s="6">
        <v>83.7</v>
      </c>
      <c r="AD25" s="8">
        <v>0.0</v>
      </c>
      <c r="AE25" s="6">
        <v>0.0</v>
      </c>
      <c r="AF25" s="9">
        <f t="shared" si="3"/>
        <v>83.7</v>
      </c>
    </row>
    <row r="26">
      <c r="A26" s="16" t="s">
        <v>204</v>
      </c>
      <c r="B26" s="2">
        <f>4121010.6/(1604709.3+839648.4+168345+1331344.4+1417587+561455.4+44073.3+259068.6+8210.4+4121010.6)*C$6</f>
        <v>4779.818731</v>
      </c>
      <c r="C26" s="17">
        <v>0.0</v>
      </c>
      <c r="D26" s="17">
        <v>0.0</v>
      </c>
      <c r="E26" s="17">
        <f t="shared" si="11"/>
        <v>4779.818731</v>
      </c>
      <c r="H26" s="5"/>
      <c r="I26" s="14"/>
      <c r="P26" s="7"/>
      <c r="Q26" s="7"/>
      <c r="R26" s="7"/>
      <c r="AB26" s="6" t="s">
        <v>205</v>
      </c>
      <c r="AC26" s="6">
        <v>176.888</v>
      </c>
      <c r="AD26" s="8">
        <v>0.0</v>
      </c>
      <c r="AE26" s="6">
        <v>0.0</v>
      </c>
      <c r="AF26" s="9">
        <f t="shared" si="3"/>
        <v>176.888</v>
      </c>
    </row>
    <row r="27">
      <c r="A27" s="16" t="s">
        <v>206</v>
      </c>
      <c r="B27" s="1">
        <f>165.9/(165.9+64979.1+21162+23358.3+9.3)*C$7</f>
        <v>0.01089126423</v>
      </c>
      <c r="C27" s="17">
        <v>0.0</v>
      </c>
      <c r="D27" s="17">
        <v>0.0</v>
      </c>
      <c r="E27" s="17">
        <f t="shared" si="11"/>
        <v>0.01089126423</v>
      </c>
      <c r="P27" s="7"/>
      <c r="Q27" s="7"/>
      <c r="R27" s="7"/>
      <c r="AB27" s="6" t="s">
        <v>207</v>
      </c>
      <c r="AC27" s="6">
        <v>29.618</v>
      </c>
      <c r="AD27" s="8">
        <v>0.0</v>
      </c>
      <c r="AE27" s="6">
        <v>0.0</v>
      </c>
      <c r="AF27" s="9">
        <f t="shared" si="3"/>
        <v>29.618</v>
      </c>
    </row>
    <row r="28">
      <c r="A28" s="16" t="s">
        <v>208</v>
      </c>
      <c r="B28" s="1">
        <f>64979.1/(165.9+64979.1+21162+23358.3+9.3)*C$7</f>
        <v>4.265850196</v>
      </c>
      <c r="C28" s="17">
        <v>0.0</v>
      </c>
      <c r="D28" s="17">
        <v>0.0</v>
      </c>
      <c r="E28" s="17">
        <f t="shared" si="11"/>
        <v>4.265850196</v>
      </c>
      <c r="AB28" s="6" t="s">
        <v>94</v>
      </c>
      <c r="AC28" s="9">
        <f>5759.587846-SUM(AC23:AC27)</f>
        <v>2463.335846</v>
      </c>
      <c r="AD28" s="8">
        <v>0.0</v>
      </c>
      <c r="AE28" s="6">
        <v>0.0</v>
      </c>
      <c r="AF28" s="9">
        <f t="shared" si="3"/>
        <v>2463.335846</v>
      </c>
    </row>
    <row r="29">
      <c r="A29" s="16" t="s">
        <v>209</v>
      </c>
      <c r="B29" s="1">
        <f>21162/(165.9+64979.1+21162+23358.3+9.3)*C$7</f>
        <v>1.389276273</v>
      </c>
      <c r="C29" s="17">
        <v>0.0</v>
      </c>
      <c r="D29" s="17">
        <v>0.0</v>
      </c>
      <c r="E29" s="17">
        <f t="shared" si="11"/>
        <v>1.389276273</v>
      </c>
    </row>
    <row r="30">
      <c r="A30" s="16" t="s">
        <v>210</v>
      </c>
      <c r="B30" s="1">
        <f>23358.3/(165.9+64979.1+21162+23358.3+9.3)*C$7</f>
        <v>1.533462431</v>
      </c>
      <c r="C30" s="17">
        <v>0.0</v>
      </c>
      <c r="D30" s="17">
        <v>0.0</v>
      </c>
      <c r="E30" s="17">
        <f t="shared" si="11"/>
        <v>1.533462431</v>
      </c>
    </row>
    <row r="31">
      <c r="A31" s="16" t="s">
        <v>211</v>
      </c>
      <c r="B31" s="1">
        <f>9.3/(165.9+64979.1+21162+23358.3+9.3)*C$7</f>
        <v>0.0006105410328</v>
      </c>
      <c r="C31" s="17">
        <v>0.0</v>
      </c>
      <c r="D31" s="17">
        <v>0.0</v>
      </c>
      <c r="E31" s="17">
        <f t="shared" si="11"/>
        <v>0.0006105410328</v>
      </c>
    </row>
    <row r="32">
      <c r="A32" s="15" t="s">
        <v>83</v>
      </c>
      <c r="B32" s="2">
        <f>1417587/(1604709.3+839648.4+168345+1331344.4+1417587+561455.4+44073.3+259068.6+8210.4+4121010.6)*C$8</f>
        <v>59.27050361</v>
      </c>
      <c r="C32" s="17">
        <v>0.0</v>
      </c>
      <c r="D32" s="17">
        <v>0.0</v>
      </c>
      <c r="E32" s="17">
        <f t="shared" si="11"/>
        <v>59.27050361</v>
      </c>
    </row>
    <row r="33">
      <c r="A33" s="16" t="s">
        <v>95</v>
      </c>
      <c r="B33" s="2">
        <f>1604709.3/(1604709.3+839648.4+168345+1331344.4+1417587+561455.4+44073.3+259068.6+8210.4+4121010.6)*C$8</f>
        <v>67.0942442</v>
      </c>
      <c r="C33" s="17">
        <v>0.0</v>
      </c>
      <c r="D33" s="17">
        <v>0.0</v>
      </c>
      <c r="E33" s="17">
        <f t="shared" si="11"/>
        <v>67.0942442</v>
      </c>
    </row>
    <row r="34">
      <c r="A34" s="16" t="s">
        <v>164</v>
      </c>
      <c r="B34" s="2">
        <f>839648.4/(1604709.3+839648.4+168345+1331344.4+1417587+561455.4+44073.3+259068.6+8210.4+4121010.6)*C$8</f>
        <v>35.10640512</v>
      </c>
      <c r="C34" s="17">
        <v>0.0</v>
      </c>
      <c r="D34" s="17">
        <v>0.0</v>
      </c>
      <c r="E34" s="17">
        <f t="shared" si="11"/>
        <v>35.10640512</v>
      </c>
      <c r="N34" s="5"/>
    </row>
    <row r="35">
      <c r="A35" s="16" t="s">
        <v>212</v>
      </c>
      <c r="B35" s="2">
        <f>1331344.4/(1604709.3+839648.4+168345+1331344.4+1417587+561455.4+44073.3+259068.6+8210.4+4121010.6)*C$8</f>
        <v>55.66462804</v>
      </c>
      <c r="C35" s="17">
        <v>0.0</v>
      </c>
      <c r="D35" s="17">
        <v>0.0</v>
      </c>
      <c r="E35" s="17">
        <f t="shared" si="11"/>
        <v>55.66462804</v>
      </c>
    </row>
    <row r="36">
      <c r="A36" s="16" t="s">
        <v>213</v>
      </c>
      <c r="B36" s="2">
        <f>561455.4/(1604709.3+839648.4+168345+1331344.4+1417587+561455.4+44073.3+259068.6+8210.4+4121010.6)*C$8</f>
        <v>23.47492204</v>
      </c>
      <c r="C36" s="17">
        <v>0.0</v>
      </c>
      <c r="D36" s="17">
        <v>0.0</v>
      </c>
      <c r="E36" s="17">
        <f t="shared" si="11"/>
        <v>23.47492204</v>
      </c>
      <c r="L36" s="5"/>
      <c r="M36" s="5"/>
      <c r="N36" s="5"/>
    </row>
    <row r="37">
      <c r="A37" s="16" t="s">
        <v>214</v>
      </c>
      <c r="B37" s="2">
        <f>44073.3/(1604709.3+839648.4+168345+1331344.4+1417587+561455.4+44073.3+259068.6+8210.4+4121010.6)*C$8</f>
        <v>1.842741706</v>
      </c>
      <c r="C37" s="17">
        <v>0.0</v>
      </c>
      <c r="D37" s="17">
        <v>0.0</v>
      </c>
      <c r="E37" s="17">
        <f t="shared" si="11"/>
        <v>1.842741706</v>
      </c>
      <c r="N37" s="5"/>
    </row>
    <row r="38">
      <c r="A38" s="16" t="s">
        <v>215</v>
      </c>
      <c r="B38" s="2">
        <f>259068.6/(1604709.3+839648.4+168345+1331344.4+1417587+561455.4+44073.3+259068.6+8210.4+4121010.6)*C$8</f>
        <v>10.83187585</v>
      </c>
      <c r="C38" s="17">
        <v>0.0</v>
      </c>
      <c r="D38" s="17">
        <v>0.0</v>
      </c>
      <c r="E38" s="17">
        <f t="shared" si="11"/>
        <v>10.83187585</v>
      </c>
      <c r="L38" s="5"/>
      <c r="M38" s="5"/>
      <c r="N38" s="5"/>
    </row>
    <row r="39">
      <c r="A39" s="16" t="s">
        <v>216</v>
      </c>
      <c r="B39" s="2">
        <f>8210.4/(1604709.3+839648.4+168345+1331344.4+1417587+561455.4+44073.3+259068.6+8210.4+4121010.6)*C$8</f>
        <v>0.3432837228</v>
      </c>
      <c r="C39" s="17">
        <v>0.0</v>
      </c>
      <c r="D39" s="17">
        <v>0.0</v>
      </c>
      <c r="E39" s="17">
        <f t="shared" si="11"/>
        <v>0.3432837228</v>
      </c>
      <c r="L39" s="5"/>
      <c r="M39" s="5"/>
      <c r="N39" s="5"/>
    </row>
    <row r="40">
      <c r="A40" s="16" t="s">
        <v>217</v>
      </c>
      <c r="B40" s="2">
        <f>168345/(1604709.3+839648.4+168345+1331344.4+1417587+561455.4+44073.3+259068.6+8210.4+4121010.6)*C$8</f>
        <v>7.038645903</v>
      </c>
      <c r="C40" s="17">
        <v>0.0</v>
      </c>
      <c r="D40" s="17">
        <v>0.0</v>
      </c>
      <c r="E40" s="17">
        <f t="shared" si="11"/>
        <v>7.038645903</v>
      </c>
      <c r="L40" s="5"/>
      <c r="M40" s="5"/>
      <c r="N40" s="5"/>
    </row>
    <row r="41">
      <c r="A41" s="16" t="s">
        <v>218</v>
      </c>
      <c r="B41" s="2">
        <f>4121010.6/(1604709.3+839648.4+168345+1331344.4+1417587+561455.4+44073.3+259068.6+8210.4+4121010.6)*C$8</f>
        <v>172.3029159</v>
      </c>
      <c r="C41" s="17">
        <v>0.0</v>
      </c>
      <c r="D41" s="17">
        <v>0.0</v>
      </c>
      <c r="E41" s="17">
        <f t="shared" si="11"/>
        <v>172.3029159</v>
      </c>
      <c r="L41" s="5"/>
      <c r="M41" s="5"/>
      <c r="N41" s="5"/>
    </row>
    <row r="42">
      <c r="A42" s="15" t="s">
        <v>219</v>
      </c>
      <c r="B42" s="2">
        <f>26.4/(63693+48.6+26.4+18642.6+14.1+155858.7)*C$9</f>
        <v>0.3016801147</v>
      </c>
      <c r="C42" s="17">
        <v>0.0</v>
      </c>
      <c r="D42" s="17">
        <v>0.0</v>
      </c>
      <c r="E42" s="17">
        <f t="shared" si="11"/>
        <v>0.3016801147</v>
      </c>
      <c r="L42" s="5"/>
      <c r="M42" s="5"/>
      <c r="N42" s="5"/>
    </row>
    <row r="43">
      <c r="A43" s="15" t="s">
        <v>220</v>
      </c>
      <c r="B43" s="2">
        <f>48.6/(63693+48.6+26.4+18642.6+14.1+155858.7)*C$9</f>
        <v>0.5553656657</v>
      </c>
      <c r="C43" s="17">
        <v>0.0</v>
      </c>
      <c r="D43" s="17">
        <v>0.0</v>
      </c>
      <c r="E43" s="17">
        <f t="shared" si="11"/>
        <v>0.5553656657</v>
      </c>
      <c r="L43" s="5"/>
      <c r="M43" s="5"/>
      <c r="N43" s="5"/>
    </row>
    <row r="44">
      <c r="A44" s="16" t="s">
        <v>184</v>
      </c>
      <c r="B44" s="2">
        <f>63693/(63693+48.6+26.4+18642.6+14.1+155858.7)*C$9</f>
        <v>727.8375586</v>
      </c>
      <c r="C44" s="17">
        <v>0.0</v>
      </c>
      <c r="D44" s="17">
        <v>0.0</v>
      </c>
      <c r="E44" s="17">
        <f t="shared" si="11"/>
        <v>727.8375586</v>
      </c>
      <c r="L44" s="5"/>
      <c r="M44" s="5"/>
      <c r="N44" s="5"/>
    </row>
    <row r="45">
      <c r="A45" s="16" t="s">
        <v>221</v>
      </c>
      <c r="B45" s="2">
        <f>18642.6/(63693+48.6+26.4+18642.6+14.1+155858.7)*C$9</f>
        <v>213.0341556</v>
      </c>
      <c r="C45" s="17">
        <v>0.0</v>
      </c>
      <c r="D45" s="17">
        <v>0.0</v>
      </c>
      <c r="E45" s="17">
        <f t="shared" si="11"/>
        <v>213.0341556</v>
      </c>
      <c r="L45" s="5"/>
      <c r="M45" s="5"/>
      <c r="N45" s="5"/>
    </row>
    <row r="46">
      <c r="A46" s="16" t="s">
        <v>222</v>
      </c>
      <c r="B46" s="2">
        <f>14.1/(63693+48.6+26.4+18642.6+14.1+155858.7)*C$9</f>
        <v>0.1611246067</v>
      </c>
      <c r="C46" s="17">
        <v>0.0</v>
      </c>
      <c r="D46" s="17">
        <v>0.0</v>
      </c>
      <c r="E46" s="17">
        <f t="shared" si="11"/>
        <v>0.1611246067</v>
      </c>
      <c r="L46" s="5"/>
      <c r="M46" s="5"/>
      <c r="N46" s="5"/>
    </row>
    <row r="47">
      <c r="A47" s="16" t="s">
        <v>186</v>
      </c>
      <c r="B47" s="2">
        <f>155858.7/(63693+48.6+26.4+18642.6+14.1+155858.7)*C$9</f>
        <v>1781.040549</v>
      </c>
      <c r="C47" s="17">
        <v>0.0</v>
      </c>
      <c r="D47" s="17">
        <v>0.0</v>
      </c>
      <c r="E47" s="17">
        <f t="shared" si="11"/>
        <v>1781.040549</v>
      </c>
      <c r="L47" s="5"/>
      <c r="M47" s="5"/>
      <c r="N47" s="5"/>
    </row>
    <row r="48">
      <c r="A48" s="16" t="s">
        <v>223</v>
      </c>
      <c r="B48" s="1">
        <f>165.9/(165.9+64979.1+21162+23358.3+9.3)*C$10</f>
        <v>0.0004015700297</v>
      </c>
      <c r="C48" s="17">
        <v>0.0</v>
      </c>
      <c r="D48" s="17">
        <v>0.0</v>
      </c>
      <c r="E48" s="17">
        <f t="shared" si="11"/>
        <v>0.0004015700297</v>
      </c>
      <c r="L48" s="5"/>
      <c r="M48" s="5"/>
      <c r="N48" s="5"/>
    </row>
    <row r="49">
      <c r="A49" s="16" t="s">
        <v>224</v>
      </c>
      <c r="B49" s="1">
        <f>64979.1/(165.9+64979.1+21162+23358.3+9.3)*C$10</f>
        <v>0.1572854678</v>
      </c>
      <c r="C49" s="17">
        <v>0.0</v>
      </c>
      <c r="D49" s="17">
        <v>0.0</v>
      </c>
      <c r="E49" s="17">
        <f t="shared" si="11"/>
        <v>0.1572854678</v>
      </c>
      <c r="L49" s="5"/>
      <c r="M49" s="5"/>
      <c r="N49" s="5"/>
    </row>
    <row r="50">
      <c r="A50" s="16" t="s">
        <v>225</v>
      </c>
      <c r="B50" s="1">
        <f>21162/(165.9+64979.1+21162+23358.3+9.3)*C$10</f>
        <v>0.05122377919</v>
      </c>
      <c r="C50" s="17">
        <v>0.0</v>
      </c>
      <c r="D50" s="17">
        <v>0.0</v>
      </c>
      <c r="E50" s="17">
        <f t="shared" si="11"/>
        <v>0.05122377919</v>
      </c>
      <c r="L50" s="5"/>
      <c r="M50" s="5"/>
      <c r="N50" s="5"/>
    </row>
    <row r="51">
      <c r="A51" s="16" t="s">
        <v>226</v>
      </c>
      <c r="B51" s="1">
        <f>23358.3/(165.9+64979.1+21162+23358.3+9.3)*C$10</f>
        <v>0.05654004354</v>
      </c>
      <c r="C51" s="17">
        <v>0.0</v>
      </c>
      <c r="D51" s="17">
        <v>0.0</v>
      </c>
      <c r="E51" s="17">
        <f t="shared" si="11"/>
        <v>0.05654004354</v>
      </c>
      <c r="L51" s="5"/>
      <c r="M51" s="5"/>
      <c r="N51" s="5"/>
    </row>
    <row r="52">
      <c r="A52" s="16" t="s">
        <v>227</v>
      </c>
      <c r="B52" s="1">
        <f>9.3/(165.9+64979.1+21162+23358.3+9.3)*C$10</f>
        <v>0.00002251115899</v>
      </c>
      <c r="C52" s="17">
        <v>0.0</v>
      </c>
      <c r="D52" s="17">
        <v>0.0</v>
      </c>
      <c r="E52" s="17">
        <f t="shared" si="11"/>
        <v>0.00002251115899</v>
      </c>
      <c r="L52" s="5"/>
      <c r="M52" s="5"/>
      <c r="N52" s="5"/>
    </row>
    <row r="53">
      <c r="A53" s="16" t="s">
        <v>228</v>
      </c>
      <c r="B53" s="1">
        <f>161310.9/(161310.9+13184.4+2100.3+166471.8+624655.7+484553.1)*C$11</f>
        <v>3.44647034</v>
      </c>
      <c r="C53" s="17">
        <v>0.0</v>
      </c>
      <c r="D53" s="17">
        <v>0.0</v>
      </c>
      <c r="E53" s="17">
        <f t="shared" si="11"/>
        <v>3.44647034</v>
      </c>
      <c r="L53" s="5"/>
      <c r="M53" s="5"/>
      <c r="N53" s="5"/>
    </row>
    <row r="54">
      <c r="A54" s="16" t="s">
        <v>229</v>
      </c>
      <c r="B54" s="1">
        <f>13184.4/(161310.9+13184.4+2100.3+166471.8+624655.7+484553.1)*C$11</f>
        <v>0.281689852</v>
      </c>
      <c r="C54" s="17">
        <v>0.0</v>
      </c>
      <c r="D54" s="17">
        <v>0.0</v>
      </c>
      <c r="E54" s="17">
        <f t="shared" si="11"/>
        <v>0.281689852</v>
      </c>
      <c r="L54" s="5"/>
      <c r="M54" s="5"/>
      <c r="N54" s="5"/>
    </row>
    <row r="55">
      <c r="A55" s="16" t="s">
        <v>187</v>
      </c>
      <c r="B55" s="1">
        <f>2100.3/(161310.9+13184.4+2100.3+166471.8+624655.7+484553.1)*C$11</f>
        <v>0.04487372927</v>
      </c>
      <c r="C55" s="17">
        <v>0.0</v>
      </c>
      <c r="D55" s="17">
        <v>0.0</v>
      </c>
      <c r="E55" s="17">
        <f t="shared" si="11"/>
        <v>0.04487372927</v>
      </c>
      <c r="L55" s="5"/>
      <c r="M55" s="5"/>
      <c r="N55" s="5"/>
    </row>
    <row r="56">
      <c r="A56" s="16" t="s">
        <v>230</v>
      </c>
      <c r="B56" s="1">
        <f>166471.8/(161310.9+13184.4+2100.3+166471.8+624655.7+484553.1)*C$11</f>
        <v>3.556734983</v>
      </c>
      <c r="C56" s="17">
        <v>0.0</v>
      </c>
      <c r="D56" s="17">
        <v>0.0</v>
      </c>
      <c r="E56" s="17">
        <f t="shared" si="11"/>
        <v>3.556734983</v>
      </c>
      <c r="L56" s="5"/>
      <c r="M56" s="5"/>
      <c r="N56" s="5"/>
    </row>
    <row r="57">
      <c r="A57" s="16" t="s">
        <v>185</v>
      </c>
      <c r="B57" s="1">
        <f>624655.7/(161310.9+13184.4+2100.3+166471.8+624655.7+484553.1)*C$11</f>
        <v>13.34601284</v>
      </c>
      <c r="C57" s="17">
        <v>0.0</v>
      </c>
      <c r="D57" s="17">
        <v>0.0</v>
      </c>
      <c r="E57" s="17">
        <f t="shared" si="11"/>
        <v>13.34601284</v>
      </c>
      <c r="L57" s="5"/>
      <c r="M57" s="5"/>
      <c r="N57" s="5"/>
    </row>
    <row r="58">
      <c r="A58" s="16" t="s">
        <v>231</v>
      </c>
      <c r="B58" s="1">
        <f>484553.1/(161310.9+13184.4+2100.3+166471.8+624655.7+484553.1)*C$11</f>
        <v>10.35266611</v>
      </c>
      <c r="C58" s="17">
        <v>0.0</v>
      </c>
      <c r="D58" s="17">
        <v>0.0</v>
      </c>
      <c r="E58" s="17">
        <f t="shared" si="11"/>
        <v>10.35266611</v>
      </c>
      <c r="L58" s="5"/>
      <c r="M58" s="5"/>
      <c r="N58" s="5"/>
    </row>
    <row r="59">
      <c r="A59" s="16" t="s">
        <v>232</v>
      </c>
      <c r="B59" s="19">
        <f>C12</f>
        <v>233.3770423</v>
      </c>
      <c r="C59" s="17">
        <v>0.0</v>
      </c>
      <c r="D59" s="17">
        <v>0.0</v>
      </c>
      <c r="E59" s="13">
        <f t="shared" si="11"/>
        <v>233.3770423</v>
      </c>
      <c r="L59" s="5"/>
      <c r="M59" s="5"/>
      <c r="N59" s="5"/>
    </row>
    <row r="60">
      <c r="A60" s="15" t="s">
        <v>85</v>
      </c>
      <c r="B60" s="2">
        <f>1417587/(1604709.3+839648.4+168345+1331344.4+1417587+561455.4+44073.3+259068.6+8210.4+4121010.6)*C$13</f>
        <v>611.7380062</v>
      </c>
      <c r="C60" s="17">
        <v>0.0</v>
      </c>
      <c r="D60" s="17">
        <v>0.0</v>
      </c>
      <c r="E60" s="17">
        <f t="shared" si="11"/>
        <v>611.7380062</v>
      </c>
      <c r="L60" s="5"/>
      <c r="M60" s="5"/>
      <c r="N60" s="5"/>
    </row>
    <row r="61">
      <c r="A61" s="16" t="s">
        <v>98</v>
      </c>
      <c r="B61" s="2">
        <f>1604709.3/(1604709.3+839648.4+168345+1331344.4+1417587+561455.4+44073.3+259068.6+8210.4+4121010.6)*C$13</f>
        <v>692.4877752</v>
      </c>
      <c r="C61" s="17">
        <v>0.0</v>
      </c>
      <c r="D61" s="17">
        <v>0.0</v>
      </c>
      <c r="E61" s="17">
        <f t="shared" si="11"/>
        <v>692.4877752</v>
      </c>
      <c r="L61" s="5"/>
      <c r="M61" s="5"/>
      <c r="N61" s="5"/>
    </row>
    <row r="62">
      <c r="A62" s="16" t="s">
        <v>173</v>
      </c>
      <c r="B62" s="2">
        <f>839648.4/(1604709.3+839648.4+168345+1331344.4+1417587+561455.4+44073.3+259068.6+8210.4+4121010.6)*C$13</f>
        <v>362.3374355</v>
      </c>
      <c r="C62" s="17">
        <v>0.0</v>
      </c>
      <c r="D62" s="17">
        <v>0.0</v>
      </c>
      <c r="E62" s="17">
        <f t="shared" si="11"/>
        <v>362.3374355</v>
      </c>
      <c r="L62" s="5"/>
      <c r="M62" s="5"/>
      <c r="N62" s="5"/>
    </row>
    <row r="63">
      <c r="A63" s="16" t="s">
        <v>233</v>
      </c>
      <c r="B63" s="2">
        <f>1331344.4/(1604709.3+839648.4+168345+1331344.4+1417587+561455.4+44073.3+259068.6+8210.4+4121010.6)*C$13</f>
        <v>574.5213302</v>
      </c>
      <c r="C63" s="17">
        <v>0.0</v>
      </c>
      <c r="D63" s="17">
        <v>0.0</v>
      </c>
      <c r="E63" s="17">
        <f t="shared" si="11"/>
        <v>574.5213302</v>
      </c>
      <c r="L63" s="5"/>
      <c r="M63" s="5"/>
      <c r="N63" s="5"/>
    </row>
    <row r="64">
      <c r="A64" s="16" t="s">
        <v>234</v>
      </c>
      <c r="B64" s="2">
        <f>561455.4/(1604709.3+839648.4+168345+1331344.4+1417587+561455.4+44073.3+259068.6+8210.4+4121010.6)*C$13</f>
        <v>242.2874977</v>
      </c>
      <c r="C64" s="17">
        <v>0.0</v>
      </c>
      <c r="D64" s="17">
        <v>0.0</v>
      </c>
      <c r="E64" s="17">
        <f t="shared" si="11"/>
        <v>242.2874977</v>
      </c>
      <c r="L64" s="5"/>
      <c r="M64" s="5"/>
      <c r="N64" s="5"/>
    </row>
    <row r="65">
      <c r="A65" s="16" t="s">
        <v>235</v>
      </c>
      <c r="B65" s="2">
        <f>44073.3/(1604709.3+839648.4+168345+1331344.4+1417587+561455.4+44073.3+259068.6+8210.4+4121010.6)*C$13</f>
        <v>19.01915908</v>
      </c>
      <c r="C65" s="17">
        <v>0.0</v>
      </c>
      <c r="D65" s="17">
        <v>0.0</v>
      </c>
      <c r="E65" s="17">
        <f t="shared" si="11"/>
        <v>19.01915908</v>
      </c>
      <c r="L65" s="5"/>
      <c r="M65" s="5"/>
      <c r="N65" s="5"/>
    </row>
    <row r="66">
      <c r="A66" s="16" t="s">
        <v>236</v>
      </c>
      <c r="B66" s="2">
        <f>259068.6/(1604709.3+839648.4+168345+1331344.4+1417587+561455.4+44073.3+259068.6+8210.4+4121010.6)*C$13</f>
        <v>111.7970952</v>
      </c>
      <c r="C66" s="17">
        <v>0.0</v>
      </c>
      <c r="D66" s="17">
        <v>0.0</v>
      </c>
      <c r="E66" s="17">
        <f t="shared" si="11"/>
        <v>111.7970952</v>
      </c>
      <c r="L66" s="5"/>
      <c r="M66" s="5"/>
      <c r="N66" s="5"/>
    </row>
    <row r="67">
      <c r="A67" s="16" t="s">
        <v>237</v>
      </c>
      <c r="B67" s="2">
        <f>8210.4/(1604709.3+839648.4+168345+1331344.4+1417587+561455.4+44073.3+259068.6+8210.4+4121010.6)*C$13</f>
        <v>3.543072648</v>
      </c>
      <c r="C67" s="17">
        <v>0.0</v>
      </c>
      <c r="D67" s="17">
        <v>0.0</v>
      </c>
      <c r="E67" s="17">
        <f t="shared" si="11"/>
        <v>3.543072648</v>
      </c>
      <c r="L67" s="5"/>
      <c r="M67" s="5"/>
      <c r="N67" s="5"/>
    </row>
    <row r="68">
      <c r="A68" s="16" t="s">
        <v>238</v>
      </c>
      <c r="B68" s="2">
        <f>168345/(1604709.3+839648.4+168345+1331344.4+1417587+561455.4+44073.3+259068.6+8210.4+4121010.6)*C$13</f>
        <v>72.64671209</v>
      </c>
      <c r="C68" s="17">
        <v>0.0</v>
      </c>
      <c r="D68" s="17">
        <v>0.0</v>
      </c>
      <c r="E68" s="17">
        <f t="shared" si="11"/>
        <v>72.64671209</v>
      </c>
      <c r="L68" s="5"/>
      <c r="M68" s="5"/>
      <c r="N68" s="5"/>
    </row>
    <row r="69">
      <c r="A69" s="16" t="s">
        <v>239</v>
      </c>
      <c r="B69" s="2">
        <f>4121010.6/(1604709.3+839648.4+168345+1331344.4+1417587+561455.4+44073.3+259068.6+8210.4+4121010.6)*C$13</f>
        <v>1778.359147</v>
      </c>
      <c r="C69" s="17">
        <v>0.0</v>
      </c>
      <c r="D69" s="17">
        <v>0.0</v>
      </c>
      <c r="E69" s="17">
        <f t="shared" si="11"/>
        <v>1778.359147</v>
      </c>
      <c r="L69" s="5"/>
      <c r="M69" s="5"/>
      <c r="N69" s="5"/>
    </row>
    <row r="70">
      <c r="A70" s="16" t="s">
        <v>190</v>
      </c>
      <c r="B70" s="2">
        <f>63693/(63693+48.6+26.4+18642.6+14.1+155858.7)*C$14</f>
        <v>262.2587169</v>
      </c>
      <c r="C70" s="17">
        <v>0.0</v>
      </c>
      <c r="D70" s="17">
        <v>0.0</v>
      </c>
      <c r="E70" s="17">
        <f t="shared" si="11"/>
        <v>262.2587169</v>
      </c>
      <c r="L70" s="5"/>
      <c r="M70" s="5"/>
      <c r="N70" s="5"/>
    </row>
    <row r="71">
      <c r="A71" s="16" t="s">
        <v>240</v>
      </c>
      <c r="B71" s="2">
        <f>48.6/(63693+48.6+26.4+18642.6+14.1+155858.7)*C$14</f>
        <v>0.2001126284</v>
      </c>
      <c r="C71" s="17">
        <v>0.0</v>
      </c>
      <c r="D71" s="17">
        <v>0.0</v>
      </c>
      <c r="E71" s="17">
        <f t="shared" si="11"/>
        <v>0.2001126284</v>
      </c>
      <c r="L71" s="5"/>
      <c r="M71" s="5"/>
      <c r="N71" s="5"/>
    </row>
    <row r="72">
      <c r="A72" s="16" t="s">
        <v>191</v>
      </c>
      <c r="B72" s="2">
        <f>26.4/(63693+48.6+26.4+18642.6+14.1+155858.7)*C$14</f>
        <v>0.1087031562</v>
      </c>
      <c r="C72" s="17">
        <v>0.0</v>
      </c>
      <c r="D72" s="17">
        <v>0.0</v>
      </c>
      <c r="E72" s="17">
        <f t="shared" si="11"/>
        <v>0.1087031562</v>
      </c>
      <c r="L72" s="5"/>
      <c r="M72" s="5"/>
      <c r="N72" s="5"/>
    </row>
    <row r="73">
      <c r="A73" s="16" t="s">
        <v>241</v>
      </c>
      <c r="B73" s="2">
        <f>18642.6/(63693+48.6+26.4+18642.6+14.1+155858.7)*C$14</f>
        <v>76.76172194</v>
      </c>
      <c r="C73" s="17">
        <v>0.0</v>
      </c>
      <c r="D73" s="17">
        <v>0.0</v>
      </c>
      <c r="E73" s="17">
        <f t="shared" si="11"/>
        <v>76.76172194</v>
      </c>
      <c r="L73" s="5"/>
      <c r="M73" s="5"/>
      <c r="N73" s="5"/>
    </row>
    <row r="74">
      <c r="A74" s="16" t="s">
        <v>242</v>
      </c>
      <c r="B74" s="2">
        <f>14.1/(63693+48.6+26.4+18642.6+14.1+155858.7)*C$14</f>
        <v>0.0580573675</v>
      </c>
      <c r="C74" s="17">
        <v>0.0</v>
      </c>
      <c r="D74" s="17">
        <v>0.0</v>
      </c>
      <c r="E74" s="17">
        <f t="shared" si="11"/>
        <v>0.0580573675</v>
      </c>
      <c r="L74" s="5"/>
      <c r="M74" s="5"/>
      <c r="N74" s="5"/>
    </row>
    <row r="75">
      <c r="A75" s="16" t="s">
        <v>195</v>
      </c>
      <c r="B75" s="2">
        <f>155858.7/(63693+48.6+26.4+18642.6+14.1+155858.7)*C$14</f>
        <v>641.755023</v>
      </c>
      <c r="C75" s="17">
        <v>0.0</v>
      </c>
      <c r="D75" s="17">
        <v>0.0</v>
      </c>
      <c r="E75" s="17">
        <f t="shared" si="11"/>
        <v>641.755023</v>
      </c>
      <c r="L75" s="5"/>
      <c r="M75" s="5"/>
      <c r="N75" s="5"/>
    </row>
    <row r="76">
      <c r="A76" s="16" t="s">
        <v>243</v>
      </c>
      <c r="B76" s="1">
        <f>165.9/(165.9+64979.1+21162+23358.3+9.3)*C$15</f>
        <v>0.4012904702</v>
      </c>
      <c r="C76" s="17">
        <v>0.0</v>
      </c>
      <c r="D76" s="17">
        <v>0.0</v>
      </c>
      <c r="E76" s="17">
        <f t="shared" si="11"/>
        <v>0.4012904702</v>
      </c>
      <c r="L76" s="5"/>
      <c r="M76" s="5"/>
      <c r="N76" s="5"/>
    </row>
    <row r="77">
      <c r="A77" s="16" t="s">
        <v>244</v>
      </c>
      <c r="B77" s="1">
        <f>64979.1/(165.9+64979.1+21162+23358.3+9.3)*C$15</f>
        <v>157.175971</v>
      </c>
      <c r="C77" s="17">
        <v>0.0</v>
      </c>
      <c r="D77" s="17">
        <v>0.0</v>
      </c>
      <c r="E77" s="17">
        <f t="shared" si="11"/>
        <v>157.175971</v>
      </c>
      <c r="L77" s="5"/>
      <c r="M77" s="5"/>
      <c r="N77" s="5"/>
    </row>
    <row r="78">
      <c r="A78" s="16" t="s">
        <v>245</v>
      </c>
      <c r="B78" s="1">
        <f>21162/(165.9+64979.1+21162+23358.3+9.3)*C$15</f>
        <v>51.18811893</v>
      </c>
      <c r="C78" s="17">
        <v>0.0</v>
      </c>
      <c r="D78" s="17">
        <v>0.0</v>
      </c>
      <c r="E78" s="17">
        <f t="shared" si="11"/>
        <v>51.18811893</v>
      </c>
      <c r="L78" s="5"/>
      <c r="M78" s="5"/>
      <c r="N78" s="5"/>
    </row>
    <row r="79">
      <c r="A79" s="16" t="s">
        <v>200</v>
      </c>
      <c r="B79" s="1">
        <f>23358.3/(165.9+64979.1+21162+23358.3+9.3)*C$15</f>
        <v>56.50068228</v>
      </c>
      <c r="C79" s="17">
        <v>0.0</v>
      </c>
      <c r="D79" s="17">
        <v>0.0</v>
      </c>
      <c r="E79" s="17">
        <f t="shared" si="11"/>
        <v>56.50068228</v>
      </c>
      <c r="L79" s="5"/>
      <c r="M79" s="5"/>
      <c r="N79" s="5"/>
    </row>
    <row r="80">
      <c r="A80" s="16" t="s">
        <v>246</v>
      </c>
      <c r="B80" s="1">
        <f>9.3/(165.9+64979.1+21162+23358.3+9.3)*C$15</f>
        <v>0.02249548748</v>
      </c>
      <c r="C80" s="17">
        <v>0.0</v>
      </c>
      <c r="D80" s="17">
        <v>0.0</v>
      </c>
      <c r="E80" s="17">
        <f t="shared" si="11"/>
        <v>0.02249548748</v>
      </c>
      <c r="L80" s="5"/>
      <c r="M80" s="5"/>
      <c r="N80" s="5"/>
    </row>
    <row r="81">
      <c r="A81" s="16" t="s">
        <v>247</v>
      </c>
      <c r="B81" s="1">
        <f>161310.9/(161310.9+13184.4+2100.3+166471.8+624655.7+484553.1)*C$16</f>
        <v>4.933900315</v>
      </c>
      <c r="C81" s="17">
        <v>0.0</v>
      </c>
      <c r="D81" s="17">
        <v>0.0</v>
      </c>
      <c r="E81" s="17">
        <f t="shared" si="11"/>
        <v>4.933900315</v>
      </c>
      <c r="L81" s="5"/>
      <c r="M81" s="5"/>
      <c r="N81" s="5"/>
    </row>
    <row r="82">
      <c r="A82" s="16" t="s">
        <v>248</v>
      </c>
      <c r="B82" s="1">
        <f>13184.4/(161310.9+13184.4+2100.3+166471.8+624655.7+484553.1)*C$16</f>
        <v>0.4032617468</v>
      </c>
      <c r="C82" s="17">
        <v>0.0</v>
      </c>
      <c r="D82" s="17">
        <v>0.0</v>
      </c>
      <c r="E82" s="17">
        <f t="shared" si="11"/>
        <v>0.4032617468</v>
      </c>
      <c r="L82" s="5"/>
      <c r="M82" s="5"/>
      <c r="N82" s="5"/>
    </row>
    <row r="83">
      <c r="A83" s="16" t="s">
        <v>198</v>
      </c>
      <c r="B83" s="1">
        <f>2100.3/(161310.9+13184.4+2100.3+166471.8+624655.7+484553.1)*C$16</f>
        <v>0.06424036337</v>
      </c>
      <c r="C83" s="17">
        <v>0.0</v>
      </c>
      <c r="D83" s="17">
        <v>0.0</v>
      </c>
      <c r="E83" s="17">
        <f t="shared" si="11"/>
        <v>0.06424036337</v>
      </c>
      <c r="L83" s="5"/>
      <c r="M83" s="5"/>
      <c r="N83" s="5"/>
    </row>
    <row r="84">
      <c r="A84" s="16" t="s">
        <v>249</v>
      </c>
      <c r="B84" s="1">
        <f>166471.8/(161310.9+13184.4+2100.3+166471.8+624655.7+484553.1)*C$16</f>
        <v>5.091753046</v>
      </c>
      <c r="C84" s="17">
        <v>0.0</v>
      </c>
      <c r="D84" s="17">
        <v>0.0</v>
      </c>
      <c r="E84" s="17">
        <f t="shared" si="11"/>
        <v>5.091753046</v>
      </c>
      <c r="L84" s="5"/>
      <c r="M84" s="5"/>
      <c r="N84" s="5"/>
    </row>
    <row r="85">
      <c r="A85" s="16" t="s">
        <v>194</v>
      </c>
      <c r="B85" s="1">
        <f>624655.7/(161310.9+13184.4+2100.3+166471.8+624655.7+484553.1)*C$16</f>
        <v>19.10589399</v>
      </c>
      <c r="C85" s="17">
        <v>0.0</v>
      </c>
      <c r="D85" s="17">
        <v>0.0</v>
      </c>
      <c r="E85" s="17">
        <f t="shared" si="11"/>
        <v>19.10589399</v>
      </c>
      <c r="L85" s="5"/>
      <c r="M85" s="5"/>
      <c r="N85" s="5"/>
    </row>
    <row r="86">
      <c r="A86" s="16" t="s">
        <v>250</v>
      </c>
      <c r="B86" s="1">
        <f>484553.1/(161310.9+13184.4+2100.3+166471.8+624655.7+484553.1)*C$16</f>
        <v>14.82067667</v>
      </c>
      <c r="C86" s="17">
        <v>0.0</v>
      </c>
      <c r="D86" s="17">
        <v>0.0</v>
      </c>
      <c r="E86" s="17">
        <f t="shared" si="11"/>
        <v>14.82067667</v>
      </c>
      <c r="L86" s="5"/>
      <c r="M86" s="5"/>
      <c r="N86" s="5"/>
    </row>
    <row r="87">
      <c r="L87" s="5"/>
      <c r="M87" s="5"/>
      <c r="N87" s="5"/>
    </row>
    <row r="88">
      <c r="L88" s="5"/>
      <c r="M88" s="5"/>
      <c r="N88" s="5"/>
    </row>
    <row r="89">
      <c r="L89" s="5"/>
      <c r="M89" s="5"/>
      <c r="N89" s="5"/>
    </row>
    <row r="90">
      <c r="L90" s="5"/>
      <c r="M90" s="5"/>
      <c r="N90" s="5"/>
    </row>
    <row r="91">
      <c r="L91" s="5"/>
      <c r="M91" s="5"/>
      <c r="N91" s="5"/>
    </row>
    <row r="92">
      <c r="L92" s="5"/>
      <c r="M92" s="5"/>
      <c r="N92" s="5"/>
    </row>
    <row r="93">
      <c r="L93" s="5"/>
      <c r="M93" s="5"/>
      <c r="N93" s="5"/>
    </row>
    <row r="94">
      <c r="L94" s="5"/>
      <c r="M94" s="5"/>
      <c r="N94" s="5"/>
    </row>
    <row r="95">
      <c r="L95" s="5"/>
      <c r="M95" s="5"/>
      <c r="N95" s="5"/>
    </row>
    <row r="96">
      <c r="L96" s="5"/>
      <c r="M96" s="5"/>
      <c r="N96" s="5"/>
    </row>
    <row r="97">
      <c r="L97" s="5"/>
      <c r="M97" s="5"/>
      <c r="N97" s="5"/>
    </row>
    <row r="98">
      <c r="L98" s="5"/>
      <c r="M98" s="5"/>
      <c r="N98" s="5"/>
    </row>
    <row r="99">
      <c r="L99" s="5"/>
      <c r="M99" s="5"/>
      <c r="N99" s="5"/>
    </row>
    <row r="100">
      <c r="L100" s="5"/>
      <c r="M100" s="5"/>
      <c r="N100" s="5"/>
    </row>
    <row r="101">
      <c r="L101" s="5"/>
      <c r="M101" s="5"/>
      <c r="N101" s="5"/>
    </row>
    <row r="102">
      <c r="L102" s="5"/>
      <c r="M102" s="5"/>
      <c r="N102" s="5"/>
    </row>
    <row r="103">
      <c r="L103" s="5"/>
      <c r="M103" s="5"/>
      <c r="N103" s="5"/>
    </row>
    <row r="104">
      <c r="L104" s="5"/>
      <c r="M104" s="5"/>
      <c r="N104" s="5"/>
    </row>
    <row r="105">
      <c r="L105" s="5"/>
      <c r="M105" s="5"/>
      <c r="N105" s="5"/>
    </row>
    <row r="106">
      <c r="L106" s="5"/>
      <c r="M106" s="5"/>
      <c r="N106" s="5"/>
    </row>
    <row r="107">
      <c r="L107" s="5"/>
      <c r="M107" s="5"/>
      <c r="N107" s="5"/>
    </row>
    <row r="108">
      <c r="L108" s="5"/>
      <c r="M108" s="5"/>
      <c r="N108" s="5"/>
    </row>
    <row r="109">
      <c r="L109" s="5"/>
      <c r="M109" s="5"/>
      <c r="N109" s="5"/>
    </row>
    <row r="110">
      <c r="L110" s="5"/>
      <c r="M110" s="5"/>
      <c r="N110" s="5"/>
    </row>
    <row r="111">
      <c r="L111" s="5"/>
      <c r="M111" s="5"/>
      <c r="N111" s="5"/>
    </row>
    <row r="112">
      <c r="L112" s="5"/>
      <c r="M112" s="5"/>
      <c r="N112" s="5"/>
    </row>
    <row r="113">
      <c r="L113" s="5"/>
      <c r="M113" s="5"/>
      <c r="N113" s="5"/>
    </row>
    <row r="114">
      <c r="L114" s="5"/>
      <c r="M114" s="5"/>
      <c r="N114" s="5"/>
    </row>
    <row r="115">
      <c r="L115" s="5"/>
      <c r="M115" s="5"/>
      <c r="N115" s="5"/>
    </row>
    <row r="116">
      <c r="L116" s="5"/>
      <c r="M116" s="5"/>
      <c r="N116" s="5"/>
    </row>
    <row r="117">
      <c r="L117" s="5"/>
      <c r="M117" s="5"/>
      <c r="N117" s="5"/>
    </row>
    <row r="118">
      <c r="L118" s="5"/>
      <c r="M118" s="5"/>
      <c r="N118" s="5"/>
    </row>
    <row r="119">
      <c r="L119" s="5"/>
      <c r="M119" s="5"/>
      <c r="N119" s="5"/>
    </row>
    <row r="120">
      <c r="L120" s="5"/>
      <c r="M120" s="5"/>
      <c r="N120" s="5"/>
    </row>
    <row r="121">
      <c r="L121" s="5"/>
      <c r="M121" s="5"/>
      <c r="N121" s="5"/>
    </row>
    <row r="122">
      <c r="L122" s="5"/>
      <c r="M122" s="5"/>
      <c r="N122" s="5"/>
    </row>
    <row r="123">
      <c r="L123" s="5"/>
      <c r="M123" s="5"/>
      <c r="N123" s="5"/>
    </row>
    <row r="124">
      <c r="L124" s="5"/>
      <c r="M124" s="5"/>
      <c r="N124" s="5"/>
    </row>
    <row r="125">
      <c r="L125" s="5"/>
      <c r="M125" s="5"/>
      <c r="N125" s="5"/>
    </row>
    <row r="126">
      <c r="L126" s="5"/>
      <c r="M126" s="5"/>
      <c r="N126" s="5"/>
    </row>
    <row r="127">
      <c r="L127" s="5"/>
      <c r="M127" s="5"/>
      <c r="N127" s="5"/>
    </row>
    <row r="128">
      <c r="L128" s="5"/>
      <c r="M128" s="5"/>
      <c r="N128" s="5"/>
    </row>
    <row r="129">
      <c r="L129" s="5"/>
      <c r="M129" s="5"/>
      <c r="N129" s="5"/>
    </row>
    <row r="130">
      <c r="L130" s="5"/>
      <c r="M130" s="5"/>
      <c r="N130" s="5"/>
    </row>
    <row r="131">
      <c r="L131" s="5"/>
      <c r="M131" s="5"/>
      <c r="N131" s="5"/>
    </row>
    <row r="132">
      <c r="L132" s="5"/>
      <c r="M132" s="5"/>
      <c r="N132" s="5"/>
    </row>
    <row r="133">
      <c r="L133" s="5"/>
      <c r="M133" s="5"/>
      <c r="N133" s="5"/>
    </row>
    <row r="134">
      <c r="L134" s="5"/>
      <c r="M134" s="5"/>
      <c r="N134" s="5"/>
    </row>
    <row r="135">
      <c r="L135" s="5"/>
      <c r="M135" s="5"/>
      <c r="N135" s="5"/>
    </row>
    <row r="136">
      <c r="L136" s="5"/>
      <c r="M136" s="5"/>
      <c r="N136" s="5"/>
    </row>
    <row r="137">
      <c r="L137" s="5"/>
      <c r="M137" s="5"/>
      <c r="N137" s="5"/>
    </row>
    <row r="138">
      <c r="L138" s="5"/>
      <c r="M138" s="5"/>
      <c r="N138" s="5"/>
    </row>
    <row r="139">
      <c r="L139" s="5"/>
      <c r="M139" s="5"/>
      <c r="N139" s="5"/>
    </row>
    <row r="140">
      <c r="L140" s="5"/>
      <c r="M140" s="5"/>
      <c r="N140" s="5"/>
    </row>
    <row r="141">
      <c r="L141" s="5"/>
      <c r="M141" s="5"/>
      <c r="N141" s="5"/>
    </row>
    <row r="142">
      <c r="L142" s="5"/>
      <c r="M142" s="5"/>
      <c r="N142" s="5"/>
    </row>
    <row r="143">
      <c r="L143" s="5"/>
      <c r="M143" s="5"/>
      <c r="N143" s="5"/>
    </row>
    <row r="144">
      <c r="L144" s="5"/>
      <c r="M144" s="5"/>
      <c r="N144" s="5"/>
    </row>
    <row r="145">
      <c r="L145" s="5"/>
      <c r="M145" s="5"/>
      <c r="N145" s="5"/>
    </row>
    <row r="146">
      <c r="L146" s="5"/>
      <c r="M146" s="5"/>
      <c r="N146" s="5"/>
    </row>
    <row r="147">
      <c r="L147" s="5"/>
      <c r="M147" s="5"/>
      <c r="N147" s="5"/>
    </row>
    <row r="148">
      <c r="L148" s="5"/>
      <c r="M148" s="5"/>
      <c r="N148" s="5"/>
    </row>
    <row r="149">
      <c r="L149" s="5"/>
      <c r="M149" s="5"/>
      <c r="N149" s="5"/>
    </row>
    <row r="150">
      <c r="L150" s="5"/>
      <c r="M150" s="5"/>
      <c r="N150" s="5"/>
    </row>
    <row r="151">
      <c r="L151" s="5"/>
      <c r="M151" s="5"/>
      <c r="N151" s="5"/>
    </row>
    <row r="152">
      <c r="L152" s="5"/>
      <c r="M152" s="5"/>
      <c r="N152" s="5"/>
    </row>
    <row r="153">
      <c r="L153" s="5"/>
      <c r="M153" s="5"/>
      <c r="N153" s="5"/>
    </row>
    <row r="154">
      <c r="L154" s="5"/>
      <c r="M154" s="5"/>
      <c r="N154" s="5"/>
    </row>
    <row r="155">
      <c r="L155" s="5"/>
      <c r="M155" s="5"/>
      <c r="N155" s="5"/>
    </row>
    <row r="156">
      <c r="L156" s="5"/>
      <c r="M156" s="5"/>
      <c r="N156" s="5"/>
    </row>
    <row r="157">
      <c r="L157" s="5"/>
      <c r="M157" s="5"/>
      <c r="N157" s="5"/>
    </row>
    <row r="158">
      <c r="L158" s="5"/>
      <c r="M158" s="5"/>
      <c r="N158" s="5"/>
    </row>
    <row r="159">
      <c r="L159" s="5"/>
      <c r="M159" s="5"/>
      <c r="N159" s="5"/>
    </row>
    <row r="160">
      <c r="L160" s="5"/>
      <c r="M160" s="5"/>
      <c r="N160" s="5"/>
    </row>
    <row r="161">
      <c r="L161" s="5"/>
      <c r="M161" s="5"/>
      <c r="N161" s="5"/>
    </row>
    <row r="162">
      <c r="L162" s="5"/>
      <c r="M162" s="5"/>
      <c r="N162" s="5"/>
    </row>
    <row r="163">
      <c r="L163" s="5"/>
      <c r="M163" s="5"/>
      <c r="N163" s="5"/>
    </row>
    <row r="164">
      <c r="L164" s="5"/>
      <c r="M164" s="5"/>
      <c r="N164" s="5"/>
    </row>
    <row r="165">
      <c r="L165" s="5"/>
      <c r="M165" s="5"/>
      <c r="N165" s="5"/>
    </row>
    <row r="166">
      <c r="L166" s="5"/>
      <c r="M166" s="5"/>
      <c r="N166" s="5"/>
    </row>
    <row r="167">
      <c r="L167" s="5"/>
      <c r="M167" s="5"/>
      <c r="N167" s="5"/>
    </row>
    <row r="168">
      <c r="L168" s="5"/>
      <c r="M168" s="5"/>
      <c r="N168" s="5"/>
    </row>
    <row r="169">
      <c r="L169" s="5"/>
      <c r="M169" s="5"/>
      <c r="N169" s="5"/>
    </row>
    <row r="170">
      <c r="L170" s="5"/>
      <c r="M170" s="5"/>
      <c r="N170" s="5"/>
    </row>
    <row r="171">
      <c r="L171" s="5"/>
      <c r="M171" s="5"/>
      <c r="N171" s="5"/>
    </row>
    <row r="172">
      <c r="L172" s="5"/>
      <c r="M172" s="5"/>
      <c r="N172" s="5"/>
    </row>
    <row r="173">
      <c r="L173" s="5"/>
      <c r="M173" s="5"/>
      <c r="N173" s="5"/>
    </row>
    <row r="174">
      <c r="L174" s="5"/>
      <c r="M174" s="5"/>
      <c r="N174" s="5"/>
    </row>
    <row r="175">
      <c r="L175" s="5"/>
      <c r="M175" s="5"/>
      <c r="N175" s="5"/>
    </row>
    <row r="176">
      <c r="L176" s="5"/>
      <c r="M176" s="5"/>
      <c r="N176" s="5"/>
    </row>
    <row r="177">
      <c r="L177" s="5"/>
      <c r="M177" s="5"/>
      <c r="N177" s="5"/>
    </row>
    <row r="178">
      <c r="L178" s="5"/>
      <c r="M178" s="5"/>
      <c r="N178" s="5"/>
    </row>
    <row r="179">
      <c r="L179" s="5"/>
      <c r="M179" s="5"/>
      <c r="N179" s="5"/>
    </row>
    <row r="180">
      <c r="L180" s="5"/>
      <c r="M180" s="5"/>
      <c r="N180" s="5"/>
    </row>
    <row r="181">
      <c r="L181" s="5"/>
      <c r="M181" s="5"/>
      <c r="N181" s="5"/>
    </row>
    <row r="182">
      <c r="L182" s="5"/>
      <c r="M182" s="5"/>
      <c r="N182" s="5"/>
    </row>
    <row r="183">
      <c r="L183" s="5"/>
      <c r="M183" s="5"/>
      <c r="N183" s="5"/>
    </row>
    <row r="184">
      <c r="L184" s="5"/>
      <c r="M184" s="5"/>
      <c r="N184" s="5"/>
    </row>
    <row r="185">
      <c r="L185" s="5"/>
      <c r="M185" s="5"/>
      <c r="N185" s="5"/>
    </row>
    <row r="186">
      <c r="L186" s="5"/>
      <c r="M186" s="5"/>
      <c r="N186" s="5"/>
    </row>
    <row r="187">
      <c r="L187" s="5"/>
      <c r="M187" s="5"/>
      <c r="N187" s="5"/>
    </row>
    <row r="188">
      <c r="L188" s="5"/>
      <c r="M188" s="5"/>
      <c r="N188" s="5"/>
    </row>
    <row r="189">
      <c r="L189" s="5"/>
      <c r="M189" s="5"/>
      <c r="N189" s="5"/>
    </row>
    <row r="190">
      <c r="L190" s="5"/>
      <c r="M190" s="5"/>
      <c r="N190" s="5"/>
    </row>
    <row r="191">
      <c r="L191" s="5"/>
      <c r="M191" s="5"/>
      <c r="N191" s="5"/>
    </row>
    <row r="192">
      <c r="L192" s="5"/>
      <c r="M192" s="5"/>
      <c r="N192" s="5"/>
    </row>
    <row r="193">
      <c r="L193" s="5"/>
      <c r="M193" s="5"/>
      <c r="N193" s="5"/>
    </row>
    <row r="194">
      <c r="L194" s="5"/>
      <c r="M194" s="5"/>
      <c r="N194" s="5"/>
    </row>
    <row r="195">
      <c r="L195" s="5"/>
      <c r="M195" s="5"/>
      <c r="N195" s="5"/>
    </row>
    <row r="196">
      <c r="L196" s="5"/>
      <c r="M196" s="5"/>
      <c r="N196" s="5"/>
    </row>
    <row r="197">
      <c r="L197" s="5"/>
      <c r="M197" s="5"/>
      <c r="N197" s="5"/>
    </row>
    <row r="198">
      <c r="L198" s="5"/>
      <c r="M198" s="5"/>
      <c r="N198" s="5"/>
    </row>
    <row r="199">
      <c r="L199" s="5"/>
      <c r="M199" s="5"/>
      <c r="N199" s="5"/>
    </row>
    <row r="200">
      <c r="L200" s="5"/>
      <c r="M200" s="5"/>
      <c r="N200" s="5"/>
    </row>
    <row r="201">
      <c r="L201" s="5"/>
      <c r="M201" s="5"/>
      <c r="N201" s="5"/>
    </row>
    <row r="202">
      <c r="L202" s="5"/>
      <c r="M202" s="5"/>
      <c r="N202" s="5"/>
    </row>
    <row r="203">
      <c r="L203" s="5"/>
      <c r="M203" s="5"/>
      <c r="N203" s="5"/>
    </row>
    <row r="204">
      <c r="L204" s="5"/>
      <c r="M204" s="5"/>
      <c r="N204" s="5"/>
    </row>
    <row r="205">
      <c r="L205" s="5"/>
      <c r="M205" s="5"/>
      <c r="N205" s="5"/>
    </row>
    <row r="206">
      <c r="L206" s="5"/>
      <c r="M206" s="5"/>
      <c r="N206" s="5"/>
    </row>
    <row r="207">
      <c r="L207" s="5"/>
      <c r="M207" s="5"/>
      <c r="N207" s="5"/>
    </row>
    <row r="208">
      <c r="L208" s="5"/>
      <c r="M208" s="5"/>
      <c r="N208" s="5"/>
    </row>
    <row r="209">
      <c r="L209" s="5"/>
      <c r="M209" s="5"/>
      <c r="N209" s="5"/>
    </row>
    <row r="210">
      <c r="L210" s="5"/>
      <c r="M210" s="5"/>
      <c r="N210" s="5"/>
    </row>
    <row r="211">
      <c r="L211" s="5"/>
      <c r="M211" s="5"/>
      <c r="N211" s="5"/>
    </row>
    <row r="212">
      <c r="L212" s="5"/>
      <c r="M212" s="5"/>
      <c r="N212" s="5"/>
    </row>
    <row r="213">
      <c r="L213" s="5"/>
      <c r="M213" s="5"/>
      <c r="N213" s="5"/>
    </row>
    <row r="214">
      <c r="L214" s="5"/>
      <c r="M214" s="5"/>
      <c r="N214" s="5"/>
    </row>
    <row r="215">
      <c r="L215" s="5"/>
      <c r="M215" s="5"/>
      <c r="N215" s="5"/>
    </row>
    <row r="216">
      <c r="L216" s="5"/>
      <c r="M216" s="5"/>
      <c r="N216" s="5"/>
    </row>
    <row r="217">
      <c r="L217" s="5"/>
      <c r="M217" s="5"/>
      <c r="N217" s="5"/>
    </row>
    <row r="218">
      <c r="L218" s="5"/>
      <c r="M218" s="5"/>
      <c r="N218" s="5"/>
    </row>
    <row r="219">
      <c r="L219" s="5"/>
      <c r="M219" s="5"/>
      <c r="N219" s="5"/>
    </row>
    <row r="220">
      <c r="L220" s="5"/>
      <c r="M220" s="5"/>
      <c r="N220" s="5"/>
    </row>
    <row r="221">
      <c r="L221" s="5"/>
      <c r="M221" s="5"/>
      <c r="N221" s="5"/>
    </row>
    <row r="222">
      <c r="L222" s="5"/>
      <c r="M222" s="5"/>
      <c r="N222" s="5"/>
    </row>
    <row r="223">
      <c r="L223" s="5"/>
      <c r="M223" s="5"/>
      <c r="N223" s="5"/>
    </row>
    <row r="224">
      <c r="L224" s="5"/>
      <c r="M224" s="5"/>
      <c r="N224" s="5"/>
    </row>
    <row r="225">
      <c r="L225" s="5"/>
      <c r="M225" s="5"/>
      <c r="N225" s="5"/>
    </row>
    <row r="226">
      <c r="L226" s="5"/>
      <c r="M226" s="5"/>
      <c r="N226" s="5"/>
    </row>
    <row r="227">
      <c r="L227" s="5"/>
      <c r="M227" s="5"/>
      <c r="N227" s="5"/>
    </row>
    <row r="228">
      <c r="L228" s="5"/>
      <c r="M228" s="5"/>
      <c r="N228" s="5"/>
    </row>
    <row r="229">
      <c r="L229" s="5"/>
      <c r="M229" s="5"/>
      <c r="N229" s="5"/>
    </row>
    <row r="230">
      <c r="L230" s="5"/>
      <c r="M230" s="5"/>
      <c r="N230" s="5"/>
    </row>
    <row r="231">
      <c r="L231" s="5"/>
      <c r="M231" s="5"/>
      <c r="N231" s="5"/>
    </row>
    <row r="232">
      <c r="L232" s="5"/>
      <c r="M232" s="5"/>
      <c r="N232" s="5"/>
    </row>
    <row r="233">
      <c r="L233" s="5"/>
      <c r="M233" s="5"/>
      <c r="N233" s="5"/>
    </row>
    <row r="234">
      <c r="L234" s="5"/>
      <c r="M234" s="5"/>
      <c r="N234" s="5"/>
    </row>
    <row r="235">
      <c r="L235" s="5"/>
      <c r="M235" s="5"/>
      <c r="N235" s="5"/>
    </row>
    <row r="236">
      <c r="L236" s="5"/>
      <c r="M236" s="5"/>
      <c r="N236" s="5"/>
    </row>
    <row r="237">
      <c r="L237" s="5"/>
      <c r="M237" s="5"/>
      <c r="N237" s="5"/>
    </row>
    <row r="238">
      <c r="L238" s="5"/>
      <c r="M238" s="5"/>
      <c r="N238" s="5"/>
    </row>
    <row r="239">
      <c r="L239" s="5"/>
      <c r="M239" s="5"/>
      <c r="N239" s="5"/>
    </row>
    <row r="240">
      <c r="L240" s="5"/>
      <c r="M240" s="5"/>
      <c r="N240" s="5"/>
    </row>
    <row r="241">
      <c r="L241" s="5"/>
      <c r="M241" s="5"/>
      <c r="N241" s="5"/>
    </row>
    <row r="242">
      <c r="L242" s="5"/>
      <c r="M242" s="5"/>
      <c r="N242" s="5"/>
    </row>
    <row r="243">
      <c r="L243" s="5"/>
      <c r="M243" s="5"/>
      <c r="N243" s="5"/>
    </row>
    <row r="244">
      <c r="L244" s="5"/>
      <c r="M244" s="5"/>
      <c r="N244" s="5"/>
    </row>
    <row r="245">
      <c r="L245" s="5"/>
      <c r="M245" s="5"/>
      <c r="N245" s="5"/>
    </row>
    <row r="246">
      <c r="L246" s="5"/>
      <c r="M246" s="5"/>
      <c r="N246" s="5"/>
    </row>
    <row r="247">
      <c r="L247" s="5"/>
      <c r="M247" s="5"/>
      <c r="N247" s="5"/>
    </row>
    <row r="248">
      <c r="L248" s="5"/>
      <c r="M248" s="5"/>
      <c r="N248" s="5"/>
    </row>
    <row r="249">
      <c r="L249" s="5"/>
      <c r="M249" s="5"/>
      <c r="N249" s="5"/>
    </row>
    <row r="250">
      <c r="L250" s="5"/>
      <c r="M250" s="5"/>
      <c r="N250" s="5"/>
    </row>
    <row r="251">
      <c r="L251" s="5"/>
      <c r="M251" s="5"/>
      <c r="N251" s="5"/>
    </row>
    <row r="252">
      <c r="L252" s="5"/>
      <c r="M252" s="5"/>
      <c r="N252" s="5"/>
    </row>
    <row r="253">
      <c r="L253" s="5"/>
      <c r="M253" s="5"/>
      <c r="N253" s="5"/>
    </row>
    <row r="254">
      <c r="L254" s="5"/>
      <c r="M254" s="5"/>
      <c r="N254" s="5"/>
    </row>
    <row r="255">
      <c r="L255" s="5"/>
      <c r="M255" s="5"/>
      <c r="N255" s="5"/>
    </row>
    <row r="256">
      <c r="L256" s="5"/>
      <c r="M256" s="5"/>
      <c r="N256" s="5"/>
    </row>
    <row r="257">
      <c r="L257" s="5"/>
      <c r="M257" s="5"/>
      <c r="N257" s="5"/>
    </row>
    <row r="258">
      <c r="L258" s="5"/>
      <c r="M258" s="5"/>
      <c r="N258" s="5"/>
    </row>
    <row r="259">
      <c r="L259" s="5"/>
      <c r="M259" s="5"/>
      <c r="N259" s="5"/>
    </row>
    <row r="260">
      <c r="L260" s="5"/>
      <c r="M260" s="5"/>
      <c r="N260" s="5"/>
    </row>
    <row r="261">
      <c r="L261" s="5"/>
      <c r="M261" s="5"/>
      <c r="N261" s="5"/>
    </row>
    <row r="262">
      <c r="L262" s="5"/>
      <c r="M262" s="5"/>
      <c r="N262" s="5"/>
    </row>
    <row r="263">
      <c r="L263" s="5"/>
      <c r="M263" s="5"/>
      <c r="N263" s="5"/>
    </row>
    <row r="264">
      <c r="L264" s="5"/>
      <c r="M264" s="5"/>
      <c r="N264" s="5"/>
    </row>
    <row r="265">
      <c r="L265" s="5"/>
      <c r="M265" s="5"/>
      <c r="N265" s="5"/>
    </row>
    <row r="266">
      <c r="L266" s="5"/>
      <c r="M266" s="5"/>
      <c r="N266" s="5"/>
    </row>
    <row r="267">
      <c r="L267" s="5"/>
      <c r="M267" s="5"/>
      <c r="N267" s="5"/>
    </row>
    <row r="268">
      <c r="L268" s="5"/>
      <c r="M268" s="5"/>
      <c r="N268" s="5"/>
    </row>
    <row r="269">
      <c r="L269" s="5"/>
      <c r="M269" s="5"/>
      <c r="N269" s="5"/>
    </row>
    <row r="270">
      <c r="L270" s="5"/>
      <c r="M270" s="5"/>
      <c r="N270" s="5"/>
    </row>
    <row r="271">
      <c r="L271" s="5"/>
      <c r="M271" s="5"/>
      <c r="N271" s="5"/>
    </row>
    <row r="272">
      <c r="L272" s="5"/>
      <c r="M272" s="5"/>
      <c r="N272" s="5"/>
    </row>
    <row r="273">
      <c r="L273" s="5"/>
      <c r="M273" s="5"/>
      <c r="N273" s="5"/>
    </row>
    <row r="274">
      <c r="L274" s="5"/>
      <c r="M274" s="5"/>
      <c r="N274" s="5"/>
    </row>
    <row r="275">
      <c r="L275" s="5"/>
      <c r="M275" s="5"/>
      <c r="N275" s="5"/>
    </row>
    <row r="276">
      <c r="L276" s="5"/>
      <c r="M276" s="5"/>
      <c r="N276" s="5"/>
    </row>
    <row r="277">
      <c r="L277" s="5"/>
      <c r="M277" s="5"/>
      <c r="N277" s="5"/>
    </row>
    <row r="278">
      <c r="L278" s="5"/>
      <c r="M278" s="5"/>
      <c r="N278" s="5"/>
    </row>
    <row r="279">
      <c r="L279" s="5"/>
      <c r="M279" s="5"/>
      <c r="N279" s="5"/>
    </row>
    <row r="280">
      <c r="L280" s="5"/>
      <c r="M280" s="5"/>
      <c r="N280" s="5"/>
    </row>
    <row r="281">
      <c r="L281" s="5"/>
      <c r="M281" s="5"/>
      <c r="N281" s="5"/>
    </row>
    <row r="282">
      <c r="L282" s="5"/>
      <c r="M282" s="5"/>
      <c r="N282" s="5"/>
    </row>
    <row r="283">
      <c r="L283" s="5"/>
      <c r="M283" s="5"/>
      <c r="N283" s="5"/>
    </row>
    <row r="284">
      <c r="L284" s="5"/>
      <c r="M284" s="5"/>
      <c r="N284" s="5"/>
    </row>
    <row r="285">
      <c r="L285" s="5"/>
      <c r="M285" s="5"/>
      <c r="N285" s="5"/>
    </row>
    <row r="286">
      <c r="L286" s="5"/>
      <c r="M286" s="5"/>
      <c r="N286" s="5"/>
    </row>
    <row r="287">
      <c r="L287" s="5"/>
      <c r="M287" s="5"/>
      <c r="N287" s="5"/>
    </row>
    <row r="288">
      <c r="L288" s="5"/>
      <c r="M288" s="5"/>
      <c r="N288" s="5"/>
    </row>
    <row r="289">
      <c r="L289" s="5"/>
      <c r="M289" s="5"/>
      <c r="N289" s="5"/>
    </row>
    <row r="290">
      <c r="L290" s="5"/>
      <c r="M290" s="5"/>
      <c r="N290" s="5"/>
    </row>
    <row r="291">
      <c r="L291" s="5"/>
      <c r="M291" s="5"/>
      <c r="N291" s="5"/>
    </row>
    <row r="292">
      <c r="L292" s="5"/>
      <c r="M292" s="5"/>
      <c r="N292" s="5"/>
    </row>
    <row r="293">
      <c r="L293" s="5"/>
      <c r="M293" s="5"/>
      <c r="N293" s="5"/>
    </row>
    <row r="294">
      <c r="L294" s="5"/>
      <c r="M294" s="5"/>
      <c r="N294" s="5"/>
    </row>
    <row r="295">
      <c r="L295" s="5"/>
      <c r="M295" s="5"/>
      <c r="N295" s="5"/>
    </row>
    <row r="296">
      <c r="L296" s="5"/>
      <c r="M296" s="5"/>
      <c r="N296" s="5"/>
    </row>
    <row r="297">
      <c r="L297" s="5"/>
      <c r="M297" s="5"/>
      <c r="N297" s="5"/>
    </row>
    <row r="298">
      <c r="L298" s="5"/>
      <c r="M298" s="5"/>
      <c r="N298" s="5"/>
    </row>
    <row r="299">
      <c r="L299" s="5"/>
      <c r="M299" s="5"/>
      <c r="N299" s="5"/>
    </row>
    <row r="300">
      <c r="L300" s="5"/>
      <c r="M300" s="5"/>
      <c r="N300" s="5"/>
    </row>
    <row r="301">
      <c r="L301" s="5"/>
      <c r="M301" s="5"/>
      <c r="N301" s="5"/>
    </row>
    <row r="302">
      <c r="L302" s="5"/>
      <c r="M302" s="5"/>
      <c r="N302" s="5"/>
    </row>
    <row r="303">
      <c r="L303" s="5"/>
      <c r="M303" s="5"/>
      <c r="N303" s="5"/>
    </row>
    <row r="304">
      <c r="L304" s="5"/>
      <c r="M304" s="5"/>
      <c r="N304" s="5"/>
    </row>
    <row r="305">
      <c r="L305" s="5"/>
      <c r="M305" s="5"/>
      <c r="N305" s="5"/>
    </row>
    <row r="306">
      <c r="L306" s="5"/>
      <c r="M306" s="5"/>
      <c r="N306" s="5"/>
    </row>
    <row r="307">
      <c r="L307" s="5"/>
      <c r="M307" s="5"/>
      <c r="N307" s="5"/>
    </row>
    <row r="308">
      <c r="L308" s="5"/>
      <c r="M308" s="5"/>
      <c r="N308" s="5"/>
    </row>
    <row r="309">
      <c r="L309" s="5"/>
      <c r="M309" s="5"/>
      <c r="N309" s="5"/>
    </row>
    <row r="310">
      <c r="L310" s="5"/>
      <c r="M310" s="5"/>
      <c r="N310" s="5"/>
    </row>
    <row r="311">
      <c r="L311" s="5"/>
      <c r="M311" s="5"/>
      <c r="N311" s="5"/>
    </row>
    <row r="312">
      <c r="L312" s="5"/>
      <c r="M312" s="5"/>
      <c r="N312" s="5"/>
    </row>
    <row r="313">
      <c r="L313" s="5"/>
      <c r="M313" s="5"/>
      <c r="N313" s="5"/>
    </row>
    <row r="314">
      <c r="L314" s="5"/>
      <c r="M314" s="5"/>
      <c r="N314" s="5"/>
    </row>
    <row r="315">
      <c r="L315" s="5"/>
      <c r="M315" s="5"/>
      <c r="N315" s="5"/>
    </row>
    <row r="316">
      <c r="L316" s="5"/>
      <c r="M316" s="5"/>
      <c r="N316" s="5"/>
    </row>
    <row r="317">
      <c r="L317" s="5"/>
      <c r="M317" s="5"/>
      <c r="N317" s="5"/>
    </row>
    <row r="318">
      <c r="L318" s="5"/>
      <c r="M318" s="5"/>
      <c r="N318" s="5"/>
    </row>
    <row r="319">
      <c r="L319" s="5"/>
      <c r="M319" s="5"/>
      <c r="N319" s="5"/>
    </row>
    <row r="320">
      <c r="L320" s="5"/>
      <c r="M320" s="5"/>
      <c r="N320" s="5"/>
    </row>
    <row r="321">
      <c r="L321" s="5"/>
      <c r="M321" s="5"/>
      <c r="N321" s="5"/>
    </row>
    <row r="322">
      <c r="L322" s="5"/>
      <c r="M322" s="5"/>
      <c r="N322" s="5"/>
    </row>
    <row r="323">
      <c r="L323" s="5"/>
      <c r="M323" s="5"/>
      <c r="N323" s="5"/>
    </row>
    <row r="324">
      <c r="L324" s="5"/>
      <c r="M324" s="5"/>
      <c r="N324" s="5"/>
    </row>
    <row r="325">
      <c r="L325" s="5"/>
      <c r="M325" s="5"/>
      <c r="N325" s="5"/>
    </row>
    <row r="326">
      <c r="L326" s="5"/>
      <c r="M326" s="5"/>
      <c r="N326" s="5"/>
    </row>
    <row r="327">
      <c r="L327" s="5"/>
      <c r="M327" s="5"/>
      <c r="N327" s="5"/>
    </row>
    <row r="328">
      <c r="L328" s="5"/>
      <c r="M328" s="5"/>
      <c r="N328" s="5"/>
    </row>
    <row r="329">
      <c r="L329" s="5"/>
      <c r="M329" s="5"/>
      <c r="N329" s="5"/>
    </row>
    <row r="330">
      <c r="L330" s="5"/>
      <c r="M330" s="5"/>
      <c r="N330" s="5"/>
    </row>
    <row r="331">
      <c r="L331" s="5"/>
      <c r="M331" s="5"/>
      <c r="N331" s="5"/>
    </row>
    <row r="332">
      <c r="L332" s="5"/>
      <c r="M332" s="5"/>
      <c r="N332" s="5"/>
    </row>
    <row r="333">
      <c r="L333" s="5"/>
      <c r="M333" s="5"/>
      <c r="N333" s="5"/>
    </row>
    <row r="334">
      <c r="L334" s="5"/>
      <c r="M334" s="5"/>
      <c r="N334" s="5"/>
    </row>
    <row r="335">
      <c r="L335" s="5"/>
      <c r="M335" s="5"/>
      <c r="N335" s="5"/>
    </row>
    <row r="336">
      <c r="L336" s="5"/>
      <c r="M336" s="5"/>
      <c r="N336" s="5"/>
    </row>
    <row r="337">
      <c r="L337" s="5"/>
      <c r="M337" s="5"/>
      <c r="N337" s="5"/>
    </row>
    <row r="338">
      <c r="L338" s="5"/>
      <c r="M338" s="5"/>
      <c r="N338" s="5"/>
    </row>
    <row r="339">
      <c r="L339" s="5"/>
      <c r="M339" s="5"/>
      <c r="N339" s="5"/>
    </row>
    <row r="340">
      <c r="L340" s="5"/>
      <c r="M340" s="5"/>
      <c r="N340" s="5"/>
    </row>
    <row r="341">
      <c r="L341" s="5"/>
      <c r="M341" s="5"/>
      <c r="N341" s="5"/>
    </row>
    <row r="342">
      <c r="L342" s="5"/>
      <c r="M342" s="5"/>
      <c r="N342" s="5"/>
    </row>
    <row r="343">
      <c r="L343" s="5"/>
      <c r="M343" s="5"/>
      <c r="N343" s="5"/>
    </row>
    <row r="344">
      <c r="L344" s="5"/>
      <c r="M344" s="5"/>
      <c r="N344" s="5"/>
    </row>
    <row r="345">
      <c r="L345" s="5"/>
      <c r="M345" s="5"/>
      <c r="N345" s="5"/>
    </row>
    <row r="346">
      <c r="L346" s="5"/>
      <c r="M346" s="5"/>
      <c r="N346" s="5"/>
    </row>
    <row r="347">
      <c r="L347" s="5"/>
      <c r="M347" s="5"/>
      <c r="N347" s="5"/>
    </row>
    <row r="348">
      <c r="L348" s="5"/>
      <c r="M348" s="5"/>
      <c r="N348" s="5"/>
    </row>
    <row r="349">
      <c r="L349" s="5"/>
      <c r="M349" s="5"/>
      <c r="N349" s="5"/>
    </row>
    <row r="350">
      <c r="L350" s="5"/>
      <c r="M350" s="5"/>
      <c r="N350" s="5"/>
    </row>
    <row r="351">
      <c r="L351" s="5"/>
      <c r="M351" s="5"/>
      <c r="N351" s="5"/>
    </row>
    <row r="352">
      <c r="L352" s="5"/>
      <c r="M352" s="5"/>
      <c r="N352" s="5"/>
    </row>
    <row r="353">
      <c r="L353" s="5"/>
      <c r="M353" s="5"/>
      <c r="N353" s="5"/>
    </row>
    <row r="354">
      <c r="L354" s="5"/>
      <c r="M354" s="5"/>
      <c r="N354" s="5"/>
    </row>
    <row r="355">
      <c r="L355" s="5"/>
      <c r="M355" s="5"/>
      <c r="N355" s="5"/>
    </row>
    <row r="356">
      <c r="L356" s="5"/>
      <c r="M356" s="5"/>
      <c r="N356" s="5"/>
    </row>
    <row r="357">
      <c r="L357" s="5"/>
      <c r="M357" s="5"/>
      <c r="N357" s="5"/>
    </row>
    <row r="358">
      <c r="L358" s="5"/>
      <c r="M358" s="5"/>
      <c r="N358" s="5"/>
    </row>
    <row r="359">
      <c r="L359" s="5"/>
      <c r="M359" s="5"/>
      <c r="N359" s="5"/>
    </row>
    <row r="360">
      <c r="L360" s="5"/>
      <c r="M360" s="5"/>
      <c r="N360" s="5"/>
    </row>
    <row r="361">
      <c r="L361" s="5"/>
      <c r="M361" s="5"/>
      <c r="N361" s="5"/>
    </row>
    <row r="362">
      <c r="L362" s="5"/>
      <c r="M362" s="5"/>
      <c r="N362" s="5"/>
    </row>
    <row r="363">
      <c r="L363" s="5"/>
      <c r="M363" s="5"/>
      <c r="N363" s="5"/>
    </row>
    <row r="364">
      <c r="L364" s="5"/>
      <c r="M364" s="5"/>
      <c r="N364" s="5"/>
    </row>
    <row r="365">
      <c r="L365" s="5"/>
      <c r="M365" s="5"/>
      <c r="N365" s="5"/>
    </row>
    <row r="366">
      <c r="L366" s="5"/>
      <c r="M366" s="5"/>
      <c r="N366" s="5"/>
    </row>
    <row r="367">
      <c r="L367" s="5"/>
      <c r="M367" s="5"/>
      <c r="N367" s="5"/>
    </row>
    <row r="368">
      <c r="L368" s="5"/>
      <c r="M368" s="5"/>
      <c r="N368" s="5"/>
    </row>
    <row r="369">
      <c r="L369" s="5"/>
      <c r="M369" s="5"/>
      <c r="N369" s="5"/>
    </row>
    <row r="370">
      <c r="L370" s="5"/>
      <c r="M370" s="5"/>
      <c r="N370" s="5"/>
    </row>
    <row r="371">
      <c r="L371" s="5"/>
      <c r="M371" s="5"/>
      <c r="N371" s="5"/>
    </row>
    <row r="372">
      <c r="L372" s="5"/>
      <c r="M372" s="5"/>
      <c r="N372" s="5"/>
    </row>
    <row r="373">
      <c r="L373" s="5"/>
      <c r="M373" s="5"/>
      <c r="N373" s="5"/>
    </row>
    <row r="374">
      <c r="L374" s="5"/>
      <c r="M374" s="5"/>
      <c r="N374" s="5"/>
    </row>
    <row r="375">
      <c r="L375" s="5"/>
      <c r="M375" s="5"/>
      <c r="N375" s="5"/>
    </row>
    <row r="376">
      <c r="L376" s="5"/>
      <c r="M376" s="5"/>
      <c r="N376" s="5"/>
    </row>
    <row r="377">
      <c r="L377" s="5"/>
      <c r="M377" s="5"/>
      <c r="N377" s="5"/>
    </row>
    <row r="378">
      <c r="L378" s="5"/>
      <c r="M378" s="5"/>
      <c r="N378" s="5"/>
    </row>
    <row r="379">
      <c r="L379" s="5"/>
      <c r="M379" s="5"/>
      <c r="N379" s="5"/>
    </row>
    <row r="380">
      <c r="L380" s="5"/>
      <c r="M380" s="5"/>
      <c r="N380" s="5"/>
    </row>
    <row r="381">
      <c r="L381" s="5"/>
      <c r="M381" s="5"/>
      <c r="N381" s="5"/>
    </row>
    <row r="382">
      <c r="L382" s="5"/>
      <c r="M382" s="5"/>
      <c r="N382" s="5"/>
    </row>
    <row r="383">
      <c r="L383" s="5"/>
      <c r="M383" s="5"/>
      <c r="N383" s="5"/>
    </row>
    <row r="384">
      <c r="L384" s="5"/>
      <c r="M384" s="5"/>
      <c r="N384" s="5"/>
    </row>
    <row r="385">
      <c r="L385" s="5"/>
      <c r="M385" s="5"/>
      <c r="N385" s="5"/>
    </row>
    <row r="386">
      <c r="L386" s="5"/>
      <c r="M386" s="5"/>
      <c r="N386" s="5"/>
    </row>
    <row r="387">
      <c r="L387" s="5"/>
      <c r="M387" s="5"/>
      <c r="N387" s="5"/>
    </row>
    <row r="388">
      <c r="L388" s="5"/>
      <c r="M388" s="5"/>
      <c r="N388" s="5"/>
    </row>
    <row r="389">
      <c r="L389" s="5"/>
      <c r="M389" s="5"/>
      <c r="N389" s="5"/>
    </row>
    <row r="390">
      <c r="L390" s="5"/>
      <c r="M390" s="5"/>
      <c r="N390" s="5"/>
    </row>
    <row r="391">
      <c r="L391" s="5"/>
      <c r="M391" s="5"/>
      <c r="N391" s="5"/>
    </row>
    <row r="392">
      <c r="L392" s="5"/>
      <c r="M392" s="5"/>
      <c r="N392" s="5"/>
    </row>
    <row r="393">
      <c r="L393" s="5"/>
      <c r="M393" s="5"/>
      <c r="N393" s="5"/>
    </row>
    <row r="394">
      <c r="L394" s="5"/>
      <c r="M394" s="5"/>
      <c r="N394" s="5"/>
    </row>
    <row r="395">
      <c r="L395" s="5"/>
      <c r="M395" s="5"/>
      <c r="N395" s="5"/>
    </row>
    <row r="396">
      <c r="L396" s="5"/>
      <c r="M396" s="5"/>
      <c r="N396" s="5"/>
    </row>
    <row r="397">
      <c r="L397" s="5"/>
      <c r="M397" s="5"/>
      <c r="N397" s="5"/>
    </row>
    <row r="398">
      <c r="L398" s="5"/>
      <c r="M398" s="5"/>
      <c r="N398" s="5"/>
    </row>
    <row r="399">
      <c r="L399" s="5"/>
      <c r="M399" s="5"/>
      <c r="N399" s="5"/>
    </row>
    <row r="400">
      <c r="L400" s="5"/>
      <c r="M400" s="5"/>
      <c r="N400" s="5"/>
    </row>
    <row r="401">
      <c r="L401" s="5"/>
      <c r="M401" s="5"/>
      <c r="N401" s="5"/>
    </row>
    <row r="402">
      <c r="L402" s="5"/>
      <c r="M402" s="5"/>
      <c r="N402" s="5"/>
    </row>
    <row r="403">
      <c r="L403" s="5"/>
      <c r="M403" s="5"/>
      <c r="N403" s="5"/>
    </row>
    <row r="404">
      <c r="L404" s="5"/>
      <c r="M404" s="5"/>
      <c r="N404" s="5"/>
    </row>
    <row r="405">
      <c r="L405" s="5"/>
      <c r="M405" s="5"/>
      <c r="N405" s="5"/>
    </row>
    <row r="406">
      <c r="L406" s="5"/>
      <c r="M406" s="5"/>
      <c r="N406" s="5"/>
    </row>
    <row r="407">
      <c r="L407" s="5"/>
      <c r="M407" s="5"/>
      <c r="N407" s="5"/>
    </row>
    <row r="408">
      <c r="L408" s="5"/>
      <c r="M408" s="5"/>
      <c r="N408" s="5"/>
    </row>
    <row r="409">
      <c r="L409" s="5"/>
      <c r="M409" s="5"/>
      <c r="N409" s="5"/>
    </row>
    <row r="410">
      <c r="L410" s="5"/>
      <c r="M410" s="5"/>
      <c r="N410" s="5"/>
    </row>
    <row r="411">
      <c r="L411" s="5"/>
      <c r="M411" s="5"/>
      <c r="N411" s="5"/>
    </row>
    <row r="412">
      <c r="L412" s="5"/>
      <c r="M412" s="5"/>
      <c r="N412" s="5"/>
    </row>
    <row r="413">
      <c r="L413" s="5"/>
      <c r="M413" s="5"/>
      <c r="N413" s="5"/>
    </row>
    <row r="414">
      <c r="L414" s="5"/>
      <c r="M414" s="5"/>
      <c r="N414" s="5"/>
    </row>
    <row r="415">
      <c r="L415" s="5"/>
      <c r="M415" s="5"/>
      <c r="N415" s="5"/>
    </row>
    <row r="416">
      <c r="L416" s="5"/>
      <c r="M416" s="5"/>
      <c r="N416" s="5"/>
    </row>
    <row r="417">
      <c r="L417" s="5"/>
      <c r="M417" s="5"/>
      <c r="N417" s="5"/>
    </row>
    <row r="418">
      <c r="L418" s="5"/>
      <c r="M418" s="5"/>
      <c r="N418" s="5"/>
    </row>
    <row r="419">
      <c r="L419" s="5"/>
      <c r="M419" s="5"/>
      <c r="N419" s="5"/>
    </row>
    <row r="420">
      <c r="L420" s="5"/>
      <c r="M420" s="5"/>
      <c r="N420" s="5"/>
    </row>
    <row r="421">
      <c r="L421" s="5"/>
      <c r="M421" s="5"/>
      <c r="N421" s="5"/>
    </row>
    <row r="422">
      <c r="L422" s="5"/>
      <c r="M422" s="5"/>
      <c r="N422" s="5"/>
    </row>
    <row r="423">
      <c r="L423" s="5"/>
      <c r="M423" s="5"/>
      <c r="N423" s="5"/>
    </row>
    <row r="424">
      <c r="L424" s="5"/>
      <c r="M424" s="5"/>
      <c r="N424" s="5"/>
    </row>
    <row r="425">
      <c r="L425" s="5"/>
      <c r="M425" s="5"/>
      <c r="N425" s="5"/>
    </row>
    <row r="426">
      <c r="L426" s="5"/>
      <c r="M426" s="5"/>
      <c r="N426" s="5"/>
    </row>
    <row r="427">
      <c r="L427" s="5"/>
      <c r="M427" s="5"/>
      <c r="N427" s="5"/>
    </row>
    <row r="428">
      <c r="L428" s="5"/>
      <c r="M428" s="5"/>
      <c r="N428" s="5"/>
    </row>
    <row r="429">
      <c r="L429" s="5"/>
      <c r="M429" s="5"/>
      <c r="N429" s="5"/>
    </row>
    <row r="430">
      <c r="L430" s="5"/>
      <c r="M430" s="5"/>
      <c r="N430" s="5"/>
    </row>
    <row r="431">
      <c r="L431" s="5"/>
      <c r="M431" s="5"/>
      <c r="N431" s="5"/>
    </row>
    <row r="432">
      <c r="L432" s="5"/>
      <c r="M432" s="5"/>
      <c r="N432" s="5"/>
    </row>
    <row r="433">
      <c r="L433" s="5"/>
      <c r="M433" s="5"/>
      <c r="N433" s="5"/>
    </row>
    <row r="434">
      <c r="L434" s="5"/>
      <c r="M434" s="5"/>
      <c r="N434" s="5"/>
    </row>
    <row r="435">
      <c r="L435" s="5"/>
      <c r="M435" s="5"/>
      <c r="N435" s="5"/>
    </row>
    <row r="436">
      <c r="L436" s="5"/>
      <c r="M436" s="5"/>
      <c r="N436" s="5"/>
    </row>
    <row r="437">
      <c r="L437" s="5"/>
      <c r="M437" s="5"/>
      <c r="N437" s="5"/>
    </row>
    <row r="438">
      <c r="L438" s="5"/>
      <c r="M438" s="5"/>
      <c r="N438" s="5"/>
    </row>
    <row r="439">
      <c r="L439" s="5"/>
      <c r="M439" s="5"/>
      <c r="N439" s="5"/>
    </row>
    <row r="440">
      <c r="L440" s="5"/>
      <c r="M440" s="5"/>
      <c r="N440" s="5"/>
    </row>
    <row r="441">
      <c r="L441" s="5"/>
      <c r="M441" s="5"/>
      <c r="N441" s="5"/>
    </row>
    <row r="442">
      <c r="L442" s="5"/>
      <c r="M442" s="5"/>
      <c r="N442" s="5"/>
    </row>
    <row r="443">
      <c r="L443" s="5"/>
      <c r="M443" s="5"/>
      <c r="N443" s="5"/>
    </row>
    <row r="444">
      <c r="L444" s="5"/>
      <c r="M444" s="5"/>
      <c r="N444" s="5"/>
    </row>
    <row r="445">
      <c r="L445" s="5"/>
      <c r="M445" s="5"/>
      <c r="N445" s="5"/>
    </row>
    <row r="446">
      <c r="L446" s="5"/>
      <c r="M446" s="5"/>
      <c r="N446" s="5"/>
    </row>
    <row r="447">
      <c r="L447" s="5"/>
      <c r="M447" s="5"/>
      <c r="N447" s="5"/>
    </row>
    <row r="448">
      <c r="L448" s="5"/>
      <c r="M448" s="5"/>
      <c r="N448" s="5"/>
    </row>
    <row r="449">
      <c r="L449" s="5"/>
      <c r="M449" s="5"/>
      <c r="N449" s="5"/>
    </row>
    <row r="450">
      <c r="L450" s="5"/>
      <c r="M450" s="5"/>
      <c r="N450" s="5"/>
    </row>
    <row r="451">
      <c r="L451" s="5"/>
      <c r="M451" s="5"/>
      <c r="N451" s="5"/>
    </row>
    <row r="452">
      <c r="L452" s="5"/>
      <c r="M452" s="5"/>
      <c r="N452" s="5"/>
    </row>
    <row r="453">
      <c r="L453" s="5"/>
      <c r="M453" s="5"/>
      <c r="N453" s="5"/>
    </row>
    <row r="454">
      <c r="L454" s="5"/>
      <c r="M454" s="5"/>
      <c r="N454" s="5"/>
    </row>
    <row r="455">
      <c r="L455" s="5"/>
      <c r="M455" s="5"/>
      <c r="N455" s="5"/>
    </row>
    <row r="456">
      <c r="L456" s="5"/>
      <c r="M456" s="5"/>
      <c r="N456" s="5"/>
    </row>
    <row r="457">
      <c r="L457" s="5"/>
      <c r="M457" s="5"/>
      <c r="N457" s="5"/>
    </row>
    <row r="458">
      <c r="L458" s="5"/>
      <c r="M458" s="5"/>
      <c r="N458" s="5"/>
    </row>
    <row r="459">
      <c r="L459" s="5"/>
      <c r="M459" s="5"/>
      <c r="N459" s="5"/>
    </row>
    <row r="460">
      <c r="L460" s="5"/>
      <c r="M460" s="5"/>
      <c r="N460" s="5"/>
    </row>
    <row r="461">
      <c r="L461" s="5"/>
      <c r="M461" s="5"/>
      <c r="N461" s="5"/>
    </row>
    <row r="462">
      <c r="L462" s="5"/>
      <c r="M462" s="5"/>
      <c r="N462" s="5"/>
    </row>
    <row r="463">
      <c r="L463" s="5"/>
      <c r="M463" s="5"/>
      <c r="N463" s="5"/>
    </row>
    <row r="464">
      <c r="L464" s="5"/>
      <c r="M464" s="5"/>
      <c r="N464" s="5"/>
    </row>
    <row r="465">
      <c r="L465" s="5"/>
      <c r="M465" s="5"/>
      <c r="N465" s="5"/>
    </row>
    <row r="466">
      <c r="L466" s="5"/>
      <c r="M466" s="5"/>
      <c r="N466" s="5"/>
    </row>
    <row r="467">
      <c r="L467" s="5"/>
      <c r="M467" s="5"/>
      <c r="N467" s="5"/>
    </row>
    <row r="468">
      <c r="L468" s="5"/>
      <c r="M468" s="5"/>
      <c r="N468" s="5"/>
    </row>
    <row r="469">
      <c r="L469" s="5"/>
      <c r="M469" s="5"/>
      <c r="N469" s="5"/>
    </row>
    <row r="470">
      <c r="L470" s="5"/>
      <c r="M470" s="5"/>
      <c r="N470" s="5"/>
    </row>
    <row r="471">
      <c r="L471" s="5"/>
      <c r="M471" s="5"/>
      <c r="N471" s="5"/>
    </row>
    <row r="472">
      <c r="L472" s="5"/>
      <c r="M472" s="5"/>
      <c r="N472" s="5"/>
    </row>
    <row r="473">
      <c r="L473" s="5"/>
      <c r="M473" s="5"/>
      <c r="N473" s="5"/>
    </row>
    <row r="474">
      <c r="L474" s="5"/>
      <c r="M474" s="5"/>
      <c r="N474" s="5"/>
    </row>
    <row r="475">
      <c r="L475" s="5"/>
      <c r="M475" s="5"/>
      <c r="N475" s="5"/>
    </row>
    <row r="476">
      <c r="L476" s="5"/>
      <c r="M476" s="5"/>
      <c r="N476" s="5"/>
    </row>
    <row r="477">
      <c r="L477" s="5"/>
      <c r="M477" s="5"/>
      <c r="N477" s="5"/>
    </row>
    <row r="478">
      <c r="L478" s="5"/>
      <c r="M478" s="5"/>
      <c r="N478" s="5"/>
    </row>
    <row r="479">
      <c r="L479" s="5"/>
      <c r="M479" s="5"/>
      <c r="N479" s="5"/>
    </row>
    <row r="480">
      <c r="L480" s="5"/>
      <c r="M480" s="5"/>
      <c r="N480" s="5"/>
    </row>
    <row r="481">
      <c r="L481" s="5"/>
      <c r="M481" s="5"/>
      <c r="N481" s="5"/>
    </row>
    <row r="482">
      <c r="L482" s="5"/>
      <c r="M482" s="5"/>
      <c r="N482" s="5"/>
    </row>
    <row r="483">
      <c r="L483" s="5"/>
      <c r="M483" s="5"/>
      <c r="N483" s="5"/>
    </row>
    <row r="484">
      <c r="L484" s="5"/>
      <c r="M484" s="5"/>
      <c r="N484" s="5"/>
    </row>
    <row r="485">
      <c r="L485" s="5"/>
      <c r="M485" s="5"/>
      <c r="N485" s="5"/>
    </row>
    <row r="486">
      <c r="L486" s="5"/>
      <c r="M486" s="5"/>
      <c r="N486" s="5"/>
    </row>
    <row r="487">
      <c r="L487" s="5"/>
      <c r="M487" s="5"/>
      <c r="N487" s="5"/>
    </row>
    <row r="488">
      <c r="L488" s="5"/>
      <c r="M488" s="5"/>
      <c r="N488" s="5"/>
    </row>
    <row r="489">
      <c r="L489" s="5"/>
      <c r="M489" s="5"/>
      <c r="N489" s="5"/>
    </row>
    <row r="490">
      <c r="L490" s="5"/>
      <c r="M490" s="5"/>
      <c r="N490" s="5"/>
    </row>
    <row r="491">
      <c r="L491" s="5"/>
      <c r="M491" s="5"/>
      <c r="N491" s="5"/>
    </row>
    <row r="492">
      <c r="L492" s="5"/>
      <c r="M492" s="5"/>
      <c r="N492" s="5"/>
    </row>
    <row r="493">
      <c r="L493" s="5"/>
      <c r="M493" s="5"/>
      <c r="N493" s="5"/>
    </row>
    <row r="494">
      <c r="L494" s="5"/>
      <c r="M494" s="5"/>
      <c r="N494" s="5"/>
    </row>
    <row r="495">
      <c r="L495" s="5"/>
      <c r="M495" s="5"/>
      <c r="N495" s="5"/>
    </row>
    <row r="496">
      <c r="L496" s="5"/>
      <c r="M496" s="5"/>
      <c r="N496" s="5"/>
    </row>
    <row r="497">
      <c r="L497" s="5"/>
      <c r="M497" s="5"/>
      <c r="N497" s="5"/>
    </row>
    <row r="498">
      <c r="L498" s="5"/>
      <c r="M498" s="5"/>
      <c r="N498" s="5"/>
    </row>
    <row r="499">
      <c r="L499" s="5"/>
      <c r="M499" s="5"/>
      <c r="N499" s="5"/>
    </row>
    <row r="500">
      <c r="L500" s="5"/>
      <c r="M500" s="5"/>
      <c r="N500" s="5"/>
    </row>
    <row r="501">
      <c r="L501" s="5"/>
      <c r="M501" s="5"/>
      <c r="N501" s="5"/>
    </row>
    <row r="502">
      <c r="L502" s="5"/>
      <c r="M502" s="5"/>
      <c r="N502" s="5"/>
    </row>
    <row r="503">
      <c r="L503" s="5"/>
      <c r="M503" s="5"/>
      <c r="N503" s="5"/>
    </row>
    <row r="504">
      <c r="L504" s="5"/>
      <c r="M504" s="5"/>
      <c r="N504" s="5"/>
    </row>
    <row r="505">
      <c r="L505" s="5"/>
      <c r="M505" s="5"/>
      <c r="N505" s="5"/>
    </row>
    <row r="506">
      <c r="L506" s="5"/>
      <c r="M506" s="5"/>
      <c r="N506" s="5"/>
    </row>
    <row r="507">
      <c r="L507" s="5"/>
      <c r="M507" s="5"/>
      <c r="N507" s="5"/>
    </row>
    <row r="508">
      <c r="L508" s="5"/>
      <c r="M508" s="5"/>
      <c r="N508" s="5"/>
    </row>
    <row r="509">
      <c r="L509" s="5"/>
      <c r="M509" s="5"/>
      <c r="N509" s="5"/>
    </row>
    <row r="510">
      <c r="L510" s="5"/>
      <c r="M510" s="5"/>
      <c r="N510" s="5"/>
    </row>
    <row r="511">
      <c r="L511" s="5"/>
      <c r="M511" s="5"/>
      <c r="N511" s="5"/>
    </row>
    <row r="512">
      <c r="L512" s="5"/>
      <c r="M512" s="5"/>
      <c r="N512" s="5"/>
    </row>
    <row r="513">
      <c r="L513" s="5"/>
      <c r="M513" s="5"/>
      <c r="N513" s="5"/>
    </row>
    <row r="514">
      <c r="L514" s="5"/>
      <c r="M514" s="5"/>
      <c r="N514" s="5"/>
    </row>
    <row r="515">
      <c r="L515" s="5"/>
      <c r="M515" s="5"/>
      <c r="N515" s="5"/>
    </row>
    <row r="516">
      <c r="L516" s="5"/>
      <c r="M516" s="5"/>
      <c r="N516" s="5"/>
    </row>
    <row r="517">
      <c r="L517" s="5"/>
      <c r="M517" s="5"/>
      <c r="N517" s="5"/>
    </row>
    <row r="518">
      <c r="L518" s="5"/>
      <c r="M518" s="5"/>
      <c r="N518" s="5"/>
    </row>
    <row r="519">
      <c r="L519" s="5"/>
      <c r="M519" s="5"/>
      <c r="N519" s="5"/>
    </row>
    <row r="520">
      <c r="L520" s="5"/>
      <c r="M520" s="5"/>
      <c r="N520" s="5"/>
    </row>
    <row r="521">
      <c r="L521" s="5"/>
      <c r="M521" s="5"/>
      <c r="N521" s="5"/>
    </row>
    <row r="522">
      <c r="L522" s="5"/>
      <c r="M522" s="5"/>
      <c r="N522" s="5"/>
    </row>
    <row r="523">
      <c r="L523" s="5"/>
      <c r="M523" s="5"/>
      <c r="N523" s="5"/>
    </row>
    <row r="524">
      <c r="L524" s="5"/>
      <c r="M524" s="5"/>
      <c r="N524" s="5"/>
    </row>
    <row r="525">
      <c r="L525" s="5"/>
      <c r="M525" s="5"/>
      <c r="N525" s="5"/>
    </row>
    <row r="526">
      <c r="L526" s="5"/>
      <c r="M526" s="5"/>
      <c r="N526" s="5"/>
    </row>
    <row r="527">
      <c r="L527" s="5"/>
      <c r="M527" s="5"/>
      <c r="N527" s="5"/>
    </row>
    <row r="528">
      <c r="L528" s="5"/>
      <c r="M528" s="5"/>
      <c r="N528" s="5"/>
    </row>
    <row r="529">
      <c r="L529" s="5"/>
      <c r="M529" s="5"/>
      <c r="N529" s="5"/>
    </row>
    <row r="530">
      <c r="L530" s="5"/>
      <c r="M530" s="5"/>
      <c r="N530" s="5"/>
    </row>
    <row r="531">
      <c r="L531" s="5"/>
      <c r="M531" s="5"/>
      <c r="N531" s="5"/>
    </row>
    <row r="532">
      <c r="L532" s="5"/>
      <c r="M532" s="5"/>
      <c r="N532" s="5"/>
    </row>
    <row r="533">
      <c r="L533" s="5"/>
      <c r="M533" s="5"/>
      <c r="N533" s="5"/>
    </row>
    <row r="534">
      <c r="L534" s="5"/>
      <c r="M534" s="5"/>
      <c r="N534" s="5"/>
    </row>
    <row r="535">
      <c r="L535" s="5"/>
      <c r="M535" s="5"/>
      <c r="N535" s="5"/>
    </row>
    <row r="536">
      <c r="L536" s="5"/>
      <c r="M536" s="5"/>
      <c r="N536" s="5"/>
    </row>
    <row r="537">
      <c r="L537" s="5"/>
      <c r="M537" s="5"/>
      <c r="N537" s="5"/>
    </row>
    <row r="538">
      <c r="L538" s="5"/>
      <c r="M538" s="5"/>
      <c r="N538" s="5"/>
    </row>
    <row r="539">
      <c r="L539" s="5"/>
      <c r="M539" s="5"/>
      <c r="N539" s="5"/>
    </row>
    <row r="540">
      <c r="L540" s="5"/>
      <c r="M540" s="5"/>
      <c r="N540" s="5"/>
    </row>
    <row r="541">
      <c r="L541" s="5"/>
      <c r="M541" s="5"/>
      <c r="N541" s="5"/>
    </row>
    <row r="542">
      <c r="L542" s="5"/>
      <c r="M542" s="5"/>
      <c r="N542" s="5"/>
    </row>
    <row r="543">
      <c r="L543" s="5"/>
      <c r="M543" s="5"/>
      <c r="N543" s="5"/>
    </row>
    <row r="544">
      <c r="L544" s="5"/>
      <c r="M544" s="5"/>
      <c r="N544" s="5"/>
    </row>
    <row r="545">
      <c r="L545" s="5"/>
      <c r="M545" s="5"/>
      <c r="N545" s="5"/>
    </row>
    <row r="546">
      <c r="L546" s="5"/>
      <c r="M546" s="5"/>
      <c r="N546" s="5"/>
    </row>
    <row r="547">
      <c r="L547" s="5"/>
      <c r="M547" s="5"/>
      <c r="N547" s="5"/>
    </row>
    <row r="548">
      <c r="L548" s="5"/>
      <c r="M548" s="5"/>
      <c r="N548" s="5"/>
    </row>
    <row r="549">
      <c r="L549" s="5"/>
      <c r="M549" s="5"/>
      <c r="N549" s="5"/>
    </row>
    <row r="550">
      <c r="L550" s="5"/>
      <c r="M550" s="5"/>
      <c r="N550" s="5"/>
    </row>
    <row r="551">
      <c r="L551" s="5"/>
      <c r="M551" s="5"/>
      <c r="N551" s="5"/>
    </row>
    <row r="552">
      <c r="L552" s="5"/>
      <c r="M552" s="5"/>
      <c r="N552" s="5"/>
    </row>
    <row r="553">
      <c r="L553" s="5"/>
      <c r="M553" s="5"/>
      <c r="N553" s="5"/>
    </row>
    <row r="554">
      <c r="L554" s="5"/>
      <c r="M554" s="5"/>
      <c r="N554" s="5"/>
    </row>
    <row r="555">
      <c r="L555" s="5"/>
      <c r="M555" s="5"/>
      <c r="N555" s="5"/>
    </row>
    <row r="556">
      <c r="L556" s="5"/>
      <c r="M556" s="5"/>
      <c r="N556" s="5"/>
    </row>
    <row r="557">
      <c r="L557" s="5"/>
      <c r="M557" s="5"/>
      <c r="N557" s="5"/>
    </row>
    <row r="558">
      <c r="L558" s="5"/>
      <c r="M558" s="5"/>
      <c r="N558" s="5"/>
    </row>
    <row r="559">
      <c r="L559" s="5"/>
      <c r="M559" s="5"/>
      <c r="N559" s="5"/>
    </row>
    <row r="560">
      <c r="L560" s="5"/>
      <c r="M560" s="5"/>
      <c r="N560" s="5"/>
    </row>
    <row r="561">
      <c r="L561" s="5"/>
      <c r="M561" s="5"/>
      <c r="N561" s="5"/>
    </row>
    <row r="562">
      <c r="L562" s="5"/>
      <c r="M562" s="5"/>
      <c r="N562" s="5"/>
    </row>
    <row r="563">
      <c r="L563" s="5"/>
      <c r="M563" s="5"/>
      <c r="N563" s="5"/>
    </row>
    <row r="564">
      <c r="L564" s="5"/>
      <c r="M564" s="5"/>
      <c r="N564" s="5"/>
    </row>
    <row r="565">
      <c r="L565" s="5"/>
      <c r="M565" s="5"/>
      <c r="N565" s="5"/>
    </row>
    <row r="566">
      <c r="L566" s="5"/>
      <c r="M566" s="5"/>
      <c r="N566" s="5"/>
    </row>
    <row r="567">
      <c r="L567" s="5"/>
      <c r="M567" s="5"/>
      <c r="N567" s="5"/>
    </row>
    <row r="568">
      <c r="L568" s="5"/>
      <c r="M568" s="5"/>
      <c r="N568" s="5"/>
    </row>
    <row r="569">
      <c r="L569" s="5"/>
      <c r="M569" s="5"/>
      <c r="N569" s="5"/>
    </row>
    <row r="570">
      <c r="L570" s="5"/>
      <c r="M570" s="5"/>
      <c r="N570" s="5"/>
    </row>
    <row r="571">
      <c r="L571" s="5"/>
      <c r="M571" s="5"/>
      <c r="N571" s="5"/>
    </row>
    <row r="572">
      <c r="L572" s="5"/>
      <c r="M572" s="5"/>
      <c r="N572" s="5"/>
    </row>
    <row r="573">
      <c r="L573" s="5"/>
      <c r="M573" s="5"/>
      <c r="N573" s="5"/>
    </row>
    <row r="574">
      <c r="L574" s="5"/>
      <c r="M574" s="5"/>
      <c r="N574" s="5"/>
    </row>
    <row r="575">
      <c r="L575" s="5"/>
      <c r="M575" s="5"/>
      <c r="N575" s="5"/>
    </row>
    <row r="576">
      <c r="L576" s="5"/>
      <c r="M576" s="5"/>
      <c r="N576" s="5"/>
    </row>
    <row r="577">
      <c r="L577" s="5"/>
      <c r="M577" s="5"/>
      <c r="N577" s="5"/>
    </row>
    <row r="578">
      <c r="L578" s="5"/>
      <c r="M578" s="5"/>
      <c r="N578" s="5"/>
    </row>
    <row r="579">
      <c r="L579" s="5"/>
      <c r="M579" s="5"/>
      <c r="N579" s="5"/>
    </row>
    <row r="580">
      <c r="L580" s="5"/>
      <c r="M580" s="5"/>
      <c r="N580" s="5"/>
    </row>
    <row r="581">
      <c r="L581" s="5"/>
      <c r="M581" s="5"/>
      <c r="N581" s="5"/>
    </row>
    <row r="582">
      <c r="L582" s="5"/>
      <c r="M582" s="5"/>
      <c r="N582" s="5"/>
    </row>
    <row r="583">
      <c r="L583" s="5"/>
      <c r="M583" s="5"/>
      <c r="N583" s="5"/>
    </row>
    <row r="584">
      <c r="L584" s="5"/>
      <c r="M584" s="5"/>
      <c r="N584" s="5"/>
    </row>
    <row r="585">
      <c r="L585" s="5"/>
      <c r="M585" s="5"/>
      <c r="N585" s="5"/>
    </row>
    <row r="586">
      <c r="L586" s="5"/>
      <c r="M586" s="5"/>
      <c r="N586" s="5"/>
    </row>
    <row r="587">
      <c r="L587" s="5"/>
      <c r="M587" s="5"/>
      <c r="N587" s="5"/>
    </row>
    <row r="588">
      <c r="L588" s="5"/>
      <c r="M588" s="5"/>
      <c r="N588" s="5"/>
    </row>
    <row r="589">
      <c r="L589" s="5"/>
      <c r="M589" s="5"/>
      <c r="N589" s="5"/>
    </row>
    <row r="590">
      <c r="L590" s="5"/>
      <c r="M590" s="5"/>
      <c r="N590" s="5"/>
    </row>
    <row r="591">
      <c r="L591" s="5"/>
      <c r="M591" s="5"/>
      <c r="N591" s="5"/>
    </row>
    <row r="592">
      <c r="L592" s="5"/>
      <c r="M592" s="5"/>
      <c r="N592" s="5"/>
    </row>
    <row r="593">
      <c r="L593" s="5"/>
      <c r="M593" s="5"/>
      <c r="N593" s="5"/>
    </row>
    <row r="594">
      <c r="L594" s="5"/>
      <c r="M594" s="5"/>
      <c r="N594" s="5"/>
    </row>
    <row r="595">
      <c r="L595" s="5"/>
      <c r="M595" s="5"/>
      <c r="N595" s="5"/>
    </row>
    <row r="596">
      <c r="L596" s="5"/>
      <c r="M596" s="5"/>
      <c r="N596" s="5"/>
    </row>
    <row r="597">
      <c r="L597" s="5"/>
      <c r="M597" s="5"/>
      <c r="N597" s="5"/>
    </row>
    <row r="598">
      <c r="L598" s="5"/>
      <c r="M598" s="5"/>
      <c r="N598" s="5"/>
    </row>
    <row r="599">
      <c r="L599" s="5"/>
      <c r="M599" s="5"/>
      <c r="N599" s="5"/>
    </row>
    <row r="600">
      <c r="L600" s="5"/>
      <c r="M600" s="5"/>
      <c r="N600" s="5"/>
    </row>
    <row r="601">
      <c r="L601" s="5"/>
      <c r="M601" s="5"/>
      <c r="N601" s="5"/>
    </row>
    <row r="602">
      <c r="L602" s="5"/>
      <c r="M602" s="5"/>
      <c r="N602" s="5"/>
    </row>
    <row r="603">
      <c r="L603" s="5"/>
      <c r="M603" s="5"/>
      <c r="N603" s="5"/>
    </row>
    <row r="604">
      <c r="L604" s="5"/>
      <c r="M604" s="5"/>
      <c r="N604" s="5"/>
    </row>
    <row r="605">
      <c r="L605" s="5"/>
      <c r="M605" s="5"/>
      <c r="N605" s="5"/>
    </row>
    <row r="606">
      <c r="L606" s="5"/>
      <c r="M606" s="5"/>
      <c r="N606" s="5"/>
    </row>
    <row r="607">
      <c r="L607" s="5"/>
      <c r="M607" s="5"/>
      <c r="N607" s="5"/>
    </row>
    <row r="608">
      <c r="L608" s="5"/>
      <c r="M608" s="5"/>
      <c r="N608" s="5"/>
    </row>
    <row r="609">
      <c r="L609" s="5"/>
      <c r="M609" s="5"/>
      <c r="N609" s="5"/>
    </row>
    <row r="610">
      <c r="L610" s="5"/>
      <c r="M610" s="5"/>
      <c r="N610" s="5"/>
    </row>
    <row r="611">
      <c r="L611" s="5"/>
      <c r="M611" s="5"/>
      <c r="N611" s="5"/>
    </row>
    <row r="612">
      <c r="L612" s="5"/>
      <c r="M612" s="5"/>
      <c r="N612" s="5"/>
    </row>
    <row r="613">
      <c r="L613" s="5"/>
      <c r="M613" s="5"/>
      <c r="N613" s="5"/>
    </row>
    <row r="614">
      <c r="L614" s="5"/>
      <c r="M614" s="5"/>
      <c r="N614" s="5"/>
    </row>
    <row r="615">
      <c r="L615" s="5"/>
      <c r="M615" s="5"/>
      <c r="N615" s="5"/>
    </row>
    <row r="616">
      <c r="L616" s="5"/>
      <c r="M616" s="5"/>
      <c r="N616" s="5"/>
    </row>
    <row r="617">
      <c r="L617" s="5"/>
      <c r="M617" s="5"/>
      <c r="N617" s="5"/>
    </row>
    <row r="618">
      <c r="L618" s="5"/>
      <c r="M618" s="5"/>
      <c r="N618" s="5"/>
    </row>
    <row r="619">
      <c r="L619" s="5"/>
      <c r="M619" s="5"/>
      <c r="N619" s="5"/>
    </row>
    <row r="620">
      <c r="L620" s="5"/>
      <c r="M620" s="5"/>
      <c r="N620" s="5"/>
    </row>
    <row r="621">
      <c r="L621" s="5"/>
      <c r="M621" s="5"/>
      <c r="N621" s="5"/>
    </row>
    <row r="622">
      <c r="L622" s="5"/>
      <c r="M622" s="5"/>
      <c r="N622" s="5"/>
    </row>
    <row r="623">
      <c r="L623" s="5"/>
      <c r="M623" s="5"/>
      <c r="N623" s="5"/>
    </row>
    <row r="624">
      <c r="L624" s="5"/>
      <c r="M624" s="5"/>
      <c r="N624" s="5"/>
    </row>
    <row r="625">
      <c r="L625" s="5"/>
      <c r="M625" s="5"/>
      <c r="N625" s="5"/>
    </row>
    <row r="626">
      <c r="L626" s="5"/>
      <c r="M626" s="5"/>
      <c r="N626" s="5"/>
    </row>
    <row r="627">
      <c r="L627" s="5"/>
      <c r="M627" s="5"/>
      <c r="N627" s="5"/>
    </row>
    <row r="628">
      <c r="L628" s="5"/>
      <c r="M628" s="5"/>
      <c r="N628" s="5"/>
    </row>
    <row r="629">
      <c r="L629" s="5"/>
      <c r="M629" s="5"/>
      <c r="N629" s="5"/>
    </row>
    <row r="630">
      <c r="L630" s="5"/>
      <c r="M630" s="5"/>
      <c r="N630" s="5"/>
    </row>
    <row r="631">
      <c r="L631" s="5"/>
      <c r="M631" s="5"/>
      <c r="N631" s="5"/>
    </row>
    <row r="632">
      <c r="L632" s="5"/>
      <c r="M632" s="5"/>
      <c r="N632" s="5"/>
    </row>
    <row r="633">
      <c r="L633" s="5"/>
      <c r="M633" s="5"/>
      <c r="N633" s="5"/>
    </row>
    <row r="634">
      <c r="L634" s="5"/>
      <c r="M634" s="5"/>
      <c r="N634" s="5"/>
    </row>
    <row r="635">
      <c r="L635" s="5"/>
      <c r="M635" s="5"/>
      <c r="N635" s="5"/>
    </row>
    <row r="636">
      <c r="L636" s="5"/>
      <c r="M636" s="5"/>
      <c r="N636" s="5"/>
    </row>
    <row r="637">
      <c r="L637" s="5"/>
      <c r="M637" s="5"/>
      <c r="N637" s="5"/>
    </row>
    <row r="638">
      <c r="L638" s="5"/>
      <c r="M638" s="5"/>
      <c r="N638" s="5"/>
    </row>
    <row r="639">
      <c r="L639" s="5"/>
      <c r="M639" s="5"/>
      <c r="N639" s="5"/>
    </row>
    <row r="640">
      <c r="L640" s="5"/>
      <c r="M640" s="5"/>
      <c r="N640" s="5"/>
    </row>
    <row r="641">
      <c r="L641" s="5"/>
      <c r="M641" s="5"/>
      <c r="N641" s="5"/>
    </row>
    <row r="642">
      <c r="L642" s="5"/>
      <c r="M642" s="5"/>
      <c r="N642" s="5"/>
    </row>
    <row r="643">
      <c r="L643" s="5"/>
      <c r="M643" s="5"/>
      <c r="N643" s="5"/>
    </row>
    <row r="644">
      <c r="L644" s="5"/>
      <c r="M644" s="5"/>
      <c r="N644" s="5"/>
    </row>
    <row r="645">
      <c r="L645" s="5"/>
      <c r="M645" s="5"/>
      <c r="N645" s="5"/>
    </row>
    <row r="646">
      <c r="L646" s="5"/>
      <c r="M646" s="5"/>
      <c r="N646" s="5"/>
    </row>
    <row r="647">
      <c r="L647" s="5"/>
      <c r="M647" s="5"/>
      <c r="N647" s="5"/>
    </row>
    <row r="648">
      <c r="L648" s="5"/>
      <c r="M648" s="5"/>
      <c r="N648" s="5"/>
    </row>
    <row r="649">
      <c r="L649" s="5"/>
      <c r="M649" s="5"/>
      <c r="N649" s="5"/>
    </row>
    <row r="650">
      <c r="L650" s="5"/>
      <c r="M650" s="5"/>
      <c r="N650" s="5"/>
    </row>
    <row r="651">
      <c r="L651" s="5"/>
      <c r="M651" s="5"/>
      <c r="N651" s="5"/>
    </row>
    <row r="652">
      <c r="L652" s="5"/>
      <c r="M652" s="5"/>
      <c r="N652" s="5"/>
    </row>
    <row r="653">
      <c r="L653" s="5"/>
      <c r="M653" s="5"/>
      <c r="N653" s="5"/>
    </row>
    <row r="654">
      <c r="L654" s="5"/>
      <c r="M654" s="5"/>
      <c r="N654" s="5"/>
    </row>
    <row r="655">
      <c r="L655" s="5"/>
      <c r="M655" s="5"/>
      <c r="N655" s="5"/>
    </row>
    <row r="656">
      <c r="L656" s="5"/>
      <c r="M656" s="5"/>
      <c r="N656" s="5"/>
    </row>
    <row r="657">
      <c r="L657" s="5"/>
      <c r="M657" s="5"/>
      <c r="N657" s="5"/>
    </row>
    <row r="658">
      <c r="L658" s="5"/>
      <c r="M658" s="5"/>
      <c r="N658" s="5"/>
    </row>
    <row r="659">
      <c r="L659" s="5"/>
      <c r="M659" s="5"/>
      <c r="N659" s="5"/>
    </row>
    <row r="660">
      <c r="L660" s="5"/>
      <c r="M660" s="5"/>
      <c r="N660" s="5"/>
    </row>
    <row r="661">
      <c r="L661" s="5"/>
      <c r="M661" s="5"/>
      <c r="N661" s="5"/>
    </row>
    <row r="662">
      <c r="L662" s="5"/>
      <c r="M662" s="5"/>
      <c r="N662" s="5"/>
    </row>
    <row r="663">
      <c r="L663" s="5"/>
      <c r="M663" s="5"/>
      <c r="N663" s="5"/>
    </row>
    <row r="664">
      <c r="L664" s="5"/>
      <c r="M664" s="5"/>
      <c r="N664" s="5"/>
    </row>
    <row r="665">
      <c r="L665" s="5"/>
      <c r="M665" s="5"/>
      <c r="N665" s="5"/>
    </row>
    <row r="666">
      <c r="L666" s="5"/>
      <c r="M666" s="5"/>
      <c r="N666" s="5"/>
    </row>
    <row r="667">
      <c r="L667" s="5"/>
      <c r="M667" s="5"/>
      <c r="N667" s="5"/>
    </row>
    <row r="668">
      <c r="L668" s="5"/>
      <c r="M668" s="5"/>
      <c r="N668" s="5"/>
    </row>
    <row r="669">
      <c r="L669" s="5"/>
      <c r="M669" s="5"/>
      <c r="N669" s="5"/>
    </row>
    <row r="670">
      <c r="L670" s="5"/>
      <c r="M670" s="5"/>
      <c r="N670" s="5"/>
    </row>
    <row r="671">
      <c r="L671" s="5"/>
      <c r="M671" s="5"/>
      <c r="N671" s="5"/>
    </row>
    <row r="672">
      <c r="L672" s="5"/>
      <c r="M672" s="5"/>
      <c r="N672" s="5"/>
    </row>
    <row r="673">
      <c r="L673" s="5"/>
      <c r="M673" s="5"/>
      <c r="N673" s="5"/>
    </row>
    <row r="674">
      <c r="L674" s="5"/>
      <c r="M674" s="5"/>
      <c r="N674" s="5"/>
    </row>
    <row r="675">
      <c r="L675" s="5"/>
      <c r="M675" s="5"/>
      <c r="N675" s="5"/>
    </row>
    <row r="676">
      <c r="L676" s="5"/>
      <c r="M676" s="5"/>
      <c r="N676" s="5"/>
    </row>
    <row r="677">
      <c r="L677" s="5"/>
      <c r="M677" s="5"/>
      <c r="N677" s="5"/>
    </row>
    <row r="678">
      <c r="L678" s="5"/>
      <c r="M678" s="5"/>
      <c r="N678" s="5"/>
    </row>
    <row r="679">
      <c r="L679" s="5"/>
      <c r="M679" s="5"/>
      <c r="N679" s="5"/>
    </row>
    <row r="680">
      <c r="L680" s="5"/>
      <c r="M680" s="5"/>
      <c r="N680" s="5"/>
    </row>
    <row r="681">
      <c r="L681" s="5"/>
      <c r="M681" s="5"/>
      <c r="N681" s="5"/>
    </row>
    <row r="682">
      <c r="L682" s="5"/>
      <c r="M682" s="5"/>
      <c r="N682" s="5"/>
    </row>
    <row r="683">
      <c r="L683" s="5"/>
      <c r="M683" s="5"/>
      <c r="N683" s="5"/>
    </row>
    <row r="684">
      <c r="L684" s="5"/>
      <c r="M684" s="5"/>
      <c r="N684" s="5"/>
    </row>
    <row r="685">
      <c r="L685" s="5"/>
      <c r="M685" s="5"/>
      <c r="N685" s="5"/>
    </row>
    <row r="686">
      <c r="L686" s="5"/>
      <c r="M686" s="5"/>
      <c r="N686" s="5"/>
    </row>
    <row r="687">
      <c r="L687" s="5"/>
      <c r="M687" s="5"/>
      <c r="N687" s="5"/>
    </row>
    <row r="688">
      <c r="L688" s="5"/>
      <c r="M688" s="5"/>
      <c r="N688" s="5"/>
    </row>
    <row r="689">
      <c r="L689" s="5"/>
      <c r="M689" s="5"/>
      <c r="N689" s="5"/>
    </row>
    <row r="690">
      <c r="L690" s="5"/>
      <c r="M690" s="5"/>
      <c r="N690" s="5"/>
    </row>
    <row r="691">
      <c r="L691" s="5"/>
      <c r="M691" s="5"/>
      <c r="N691" s="5"/>
    </row>
    <row r="692">
      <c r="L692" s="5"/>
      <c r="M692" s="5"/>
      <c r="N692" s="5"/>
    </row>
    <row r="693">
      <c r="L693" s="5"/>
      <c r="M693" s="5"/>
      <c r="N693" s="5"/>
    </row>
    <row r="694">
      <c r="L694" s="5"/>
      <c r="M694" s="5"/>
      <c r="N694" s="5"/>
    </row>
    <row r="695">
      <c r="L695" s="5"/>
      <c r="M695" s="5"/>
      <c r="N695" s="5"/>
    </row>
    <row r="696">
      <c r="L696" s="5"/>
      <c r="M696" s="5"/>
      <c r="N696" s="5"/>
    </row>
    <row r="697">
      <c r="L697" s="5"/>
      <c r="M697" s="5"/>
      <c r="N697" s="5"/>
    </row>
    <row r="698">
      <c r="L698" s="5"/>
      <c r="M698" s="5"/>
      <c r="N698" s="5"/>
    </row>
    <row r="699">
      <c r="L699" s="5"/>
      <c r="M699" s="5"/>
      <c r="N699" s="5"/>
    </row>
    <row r="700">
      <c r="L700" s="5"/>
      <c r="M700" s="5"/>
      <c r="N700" s="5"/>
    </row>
    <row r="701">
      <c r="L701" s="5"/>
      <c r="M701" s="5"/>
      <c r="N701" s="5"/>
    </row>
    <row r="702">
      <c r="L702" s="5"/>
      <c r="M702" s="5"/>
      <c r="N702" s="5"/>
    </row>
    <row r="703">
      <c r="L703" s="5"/>
      <c r="M703" s="5"/>
      <c r="N703" s="5"/>
    </row>
    <row r="704">
      <c r="L704" s="5"/>
      <c r="M704" s="5"/>
      <c r="N704" s="5"/>
    </row>
    <row r="705">
      <c r="L705" s="5"/>
      <c r="M705" s="5"/>
      <c r="N705" s="5"/>
    </row>
    <row r="706">
      <c r="L706" s="5"/>
      <c r="M706" s="5"/>
      <c r="N706" s="5"/>
    </row>
    <row r="707">
      <c r="L707" s="5"/>
      <c r="M707" s="5"/>
      <c r="N707" s="5"/>
    </row>
    <row r="708">
      <c r="L708" s="5"/>
      <c r="M708" s="5"/>
      <c r="N708" s="5"/>
    </row>
    <row r="709">
      <c r="L709" s="5"/>
      <c r="M709" s="5"/>
      <c r="N709" s="5"/>
    </row>
    <row r="710">
      <c r="L710" s="5"/>
      <c r="M710" s="5"/>
      <c r="N710" s="5"/>
    </row>
    <row r="711">
      <c r="L711" s="5"/>
      <c r="M711" s="5"/>
      <c r="N711" s="5"/>
    </row>
    <row r="712">
      <c r="L712" s="5"/>
      <c r="M712" s="5"/>
      <c r="N712" s="5"/>
    </row>
    <row r="713">
      <c r="L713" s="5"/>
      <c r="M713" s="5"/>
      <c r="N713" s="5"/>
    </row>
    <row r="714">
      <c r="L714" s="5"/>
      <c r="M714" s="5"/>
      <c r="N714" s="5"/>
    </row>
    <row r="715">
      <c r="L715" s="5"/>
      <c r="M715" s="5"/>
      <c r="N715" s="5"/>
    </row>
    <row r="716">
      <c r="L716" s="5"/>
      <c r="M716" s="5"/>
      <c r="N716" s="5"/>
    </row>
    <row r="717">
      <c r="L717" s="5"/>
      <c r="M717" s="5"/>
      <c r="N717" s="5"/>
    </row>
    <row r="718">
      <c r="L718" s="5"/>
      <c r="M718" s="5"/>
      <c r="N718" s="5"/>
    </row>
    <row r="719">
      <c r="L719" s="5"/>
      <c r="M719" s="5"/>
      <c r="N719" s="5"/>
    </row>
    <row r="720">
      <c r="L720" s="5"/>
      <c r="M720" s="5"/>
      <c r="N720" s="5"/>
    </row>
    <row r="721">
      <c r="L721" s="5"/>
      <c r="M721" s="5"/>
      <c r="N721" s="5"/>
    </row>
    <row r="722">
      <c r="L722" s="5"/>
      <c r="M722" s="5"/>
      <c r="N722" s="5"/>
    </row>
    <row r="723">
      <c r="L723" s="5"/>
      <c r="M723" s="5"/>
      <c r="N723" s="5"/>
    </row>
    <row r="724">
      <c r="L724" s="5"/>
      <c r="M724" s="5"/>
      <c r="N724" s="5"/>
    </row>
    <row r="725">
      <c r="L725" s="5"/>
      <c r="M725" s="5"/>
      <c r="N725" s="5"/>
    </row>
    <row r="726">
      <c r="L726" s="5"/>
      <c r="M726" s="5"/>
      <c r="N726" s="5"/>
    </row>
    <row r="727">
      <c r="L727" s="5"/>
      <c r="M727" s="5"/>
      <c r="N727" s="5"/>
    </row>
    <row r="728">
      <c r="L728" s="5"/>
      <c r="M728" s="5"/>
      <c r="N728" s="5"/>
    </row>
    <row r="729">
      <c r="L729" s="5"/>
      <c r="M729" s="5"/>
      <c r="N729" s="5"/>
    </row>
    <row r="730">
      <c r="L730" s="5"/>
      <c r="M730" s="5"/>
      <c r="N730" s="5"/>
    </row>
    <row r="731">
      <c r="L731" s="5"/>
      <c r="M731" s="5"/>
      <c r="N731" s="5"/>
    </row>
    <row r="732">
      <c r="L732" s="5"/>
      <c r="M732" s="5"/>
      <c r="N732" s="5"/>
    </row>
    <row r="733">
      <c r="L733" s="5"/>
      <c r="M733" s="5"/>
      <c r="N733" s="5"/>
    </row>
    <row r="734">
      <c r="L734" s="5"/>
      <c r="M734" s="5"/>
      <c r="N734" s="5"/>
    </row>
    <row r="735">
      <c r="L735" s="5"/>
      <c r="M735" s="5"/>
      <c r="N735" s="5"/>
    </row>
    <row r="736">
      <c r="L736" s="5"/>
      <c r="M736" s="5"/>
      <c r="N736" s="5"/>
    </row>
    <row r="737">
      <c r="L737" s="5"/>
      <c r="M737" s="5"/>
      <c r="N737" s="5"/>
    </row>
    <row r="738">
      <c r="L738" s="5"/>
      <c r="M738" s="5"/>
      <c r="N738" s="5"/>
    </row>
    <row r="739">
      <c r="L739" s="5"/>
      <c r="M739" s="5"/>
      <c r="N739" s="5"/>
    </row>
    <row r="740">
      <c r="L740" s="5"/>
      <c r="M740" s="5"/>
      <c r="N740" s="5"/>
    </row>
    <row r="741">
      <c r="L741" s="5"/>
      <c r="M741" s="5"/>
      <c r="N741" s="5"/>
    </row>
    <row r="742">
      <c r="L742" s="5"/>
      <c r="M742" s="5"/>
      <c r="N742" s="5"/>
    </row>
    <row r="743">
      <c r="L743" s="5"/>
      <c r="M743" s="5"/>
      <c r="N743" s="5"/>
    </row>
    <row r="744">
      <c r="L744" s="5"/>
      <c r="M744" s="5"/>
      <c r="N744" s="5"/>
    </row>
    <row r="745">
      <c r="L745" s="5"/>
      <c r="M745" s="5"/>
      <c r="N745" s="5"/>
    </row>
    <row r="746">
      <c r="L746" s="5"/>
      <c r="M746" s="5"/>
      <c r="N746" s="5"/>
    </row>
    <row r="747">
      <c r="L747" s="5"/>
      <c r="M747" s="5"/>
      <c r="N747" s="5"/>
    </row>
    <row r="748">
      <c r="L748" s="5"/>
      <c r="M748" s="5"/>
      <c r="N748" s="5"/>
    </row>
    <row r="749">
      <c r="L749" s="5"/>
      <c r="M749" s="5"/>
      <c r="N749" s="5"/>
    </row>
    <row r="750">
      <c r="L750" s="5"/>
      <c r="M750" s="5"/>
      <c r="N750" s="5"/>
    </row>
    <row r="751">
      <c r="L751" s="5"/>
      <c r="M751" s="5"/>
      <c r="N751" s="5"/>
    </row>
    <row r="752">
      <c r="L752" s="5"/>
      <c r="M752" s="5"/>
      <c r="N752" s="5"/>
    </row>
    <row r="753">
      <c r="L753" s="5"/>
      <c r="M753" s="5"/>
      <c r="N753" s="5"/>
    </row>
    <row r="754">
      <c r="L754" s="5"/>
      <c r="M754" s="5"/>
      <c r="N754" s="5"/>
    </row>
    <row r="755">
      <c r="L755" s="5"/>
      <c r="M755" s="5"/>
      <c r="N755" s="5"/>
    </row>
    <row r="756">
      <c r="L756" s="5"/>
      <c r="M756" s="5"/>
      <c r="N756" s="5"/>
    </row>
    <row r="757">
      <c r="L757" s="5"/>
      <c r="M757" s="5"/>
      <c r="N757" s="5"/>
    </row>
    <row r="758">
      <c r="L758" s="5"/>
      <c r="M758" s="5"/>
      <c r="N758" s="5"/>
    </row>
    <row r="759">
      <c r="L759" s="5"/>
      <c r="M759" s="5"/>
      <c r="N759" s="5"/>
    </row>
    <row r="760">
      <c r="L760" s="5"/>
      <c r="M760" s="5"/>
      <c r="N760" s="5"/>
    </row>
    <row r="761">
      <c r="L761" s="5"/>
      <c r="M761" s="5"/>
      <c r="N761" s="5"/>
    </row>
    <row r="762">
      <c r="L762" s="5"/>
      <c r="M762" s="5"/>
      <c r="N762" s="5"/>
    </row>
    <row r="763">
      <c r="L763" s="5"/>
      <c r="M763" s="5"/>
      <c r="N763" s="5"/>
    </row>
    <row r="764">
      <c r="L764" s="5"/>
      <c r="M764" s="5"/>
      <c r="N764" s="5"/>
    </row>
    <row r="765">
      <c r="L765" s="5"/>
      <c r="M765" s="5"/>
      <c r="N765" s="5"/>
    </row>
    <row r="766">
      <c r="L766" s="5"/>
      <c r="M766" s="5"/>
      <c r="N766" s="5"/>
    </row>
    <row r="767">
      <c r="L767" s="5"/>
      <c r="M767" s="5"/>
      <c r="N767" s="5"/>
    </row>
    <row r="768">
      <c r="L768" s="5"/>
      <c r="M768" s="5"/>
      <c r="N768" s="5"/>
    </row>
    <row r="769">
      <c r="L769" s="5"/>
      <c r="M769" s="5"/>
      <c r="N769" s="5"/>
    </row>
    <row r="770">
      <c r="L770" s="5"/>
      <c r="M770" s="5"/>
      <c r="N770" s="5"/>
    </row>
    <row r="771">
      <c r="L771" s="5"/>
      <c r="M771" s="5"/>
      <c r="N771" s="5"/>
    </row>
    <row r="772">
      <c r="L772" s="5"/>
      <c r="M772" s="5"/>
      <c r="N772" s="5"/>
    </row>
    <row r="773">
      <c r="L773" s="5"/>
      <c r="M773" s="5"/>
      <c r="N773" s="5"/>
    </row>
    <row r="774">
      <c r="L774" s="5"/>
      <c r="M774" s="5"/>
      <c r="N774" s="5"/>
    </row>
    <row r="775">
      <c r="L775" s="5"/>
      <c r="M775" s="5"/>
      <c r="N775" s="5"/>
    </row>
    <row r="776">
      <c r="L776" s="5"/>
      <c r="M776" s="5"/>
      <c r="N776" s="5"/>
    </row>
    <row r="777">
      <c r="L777" s="5"/>
      <c r="M777" s="5"/>
      <c r="N777" s="5"/>
    </row>
    <row r="778">
      <c r="L778" s="5"/>
      <c r="M778" s="5"/>
      <c r="N778" s="5"/>
    </row>
    <row r="779">
      <c r="L779" s="5"/>
      <c r="M779" s="5"/>
      <c r="N779" s="5"/>
    </row>
    <row r="780">
      <c r="L780" s="5"/>
      <c r="M780" s="5"/>
      <c r="N780" s="5"/>
    </row>
    <row r="781">
      <c r="L781" s="5"/>
      <c r="M781" s="5"/>
      <c r="N781" s="5"/>
    </row>
    <row r="782">
      <c r="L782" s="5"/>
      <c r="M782" s="5"/>
      <c r="N782" s="5"/>
    </row>
    <row r="783">
      <c r="L783" s="5"/>
      <c r="M783" s="5"/>
      <c r="N783" s="5"/>
    </row>
    <row r="784">
      <c r="L784" s="5"/>
      <c r="M784" s="5"/>
      <c r="N784" s="5"/>
    </row>
    <row r="785">
      <c r="L785" s="5"/>
      <c r="M785" s="5"/>
      <c r="N785" s="5"/>
    </row>
    <row r="786">
      <c r="L786" s="5"/>
      <c r="M786" s="5"/>
      <c r="N786" s="5"/>
    </row>
    <row r="787">
      <c r="L787" s="5"/>
      <c r="M787" s="5"/>
      <c r="N787" s="5"/>
    </row>
    <row r="788">
      <c r="L788" s="5"/>
      <c r="M788" s="5"/>
      <c r="N788" s="5"/>
    </row>
    <row r="789">
      <c r="L789" s="5"/>
      <c r="M789" s="5"/>
      <c r="N789" s="5"/>
    </row>
    <row r="790">
      <c r="L790" s="5"/>
      <c r="M790" s="5"/>
      <c r="N790" s="5"/>
    </row>
    <row r="791">
      <c r="L791" s="5"/>
      <c r="M791" s="5"/>
      <c r="N791" s="5"/>
    </row>
    <row r="792">
      <c r="L792" s="5"/>
      <c r="M792" s="5"/>
      <c r="N792" s="5"/>
    </row>
    <row r="793">
      <c r="L793" s="5"/>
      <c r="M793" s="5"/>
      <c r="N793" s="5"/>
    </row>
    <row r="794">
      <c r="L794" s="5"/>
      <c r="M794" s="5"/>
      <c r="N794" s="5"/>
    </row>
    <row r="795">
      <c r="L795" s="5"/>
      <c r="M795" s="5"/>
      <c r="N795" s="5"/>
    </row>
    <row r="796">
      <c r="L796" s="5"/>
      <c r="M796" s="5"/>
      <c r="N796" s="5"/>
    </row>
    <row r="797">
      <c r="L797" s="5"/>
      <c r="M797" s="5"/>
      <c r="N797" s="5"/>
    </row>
    <row r="798">
      <c r="L798" s="5"/>
      <c r="M798" s="5"/>
      <c r="N798" s="5"/>
    </row>
    <row r="799">
      <c r="L799" s="5"/>
      <c r="M799" s="5"/>
      <c r="N799" s="5"/>
    </row>
    <row r="800">
      <c r="L800" s="5"/>
      <c r="M800" s="5"/>
      <c r="N800" s="5"/>
    </row>
    <row r="801">
      <c r="L801" s="5"/>
      <c r="M801" s="5"/>
      <c r="N801" s="5"/>
    </row>
    <row r="802">
      <c r="L802" s="5"/>
      <c r="M802" s="5"/>
      <c r="N802" s="5"/>
    </row>
    <row r="803">
      <c r="L803" s="5"/>
      <c r="M803" s="5"/>
      <c r="N803" s="5"/>
    </row>
    <row r="804">
      <c r="L804" s="5"/>
      <c r="M804" s="5"/>
      <c r="N804" s="5"/>
    </row>
    <row r="805">
      <c r="L805" s="5"/>
      <c r="M805" s="5"/>
      <c r="N805" s="5"/>
    </row>
    <row r="806">
      <c r="L806" s="5"/>
      <c r="M806" s="5"/>
      <c r="N806" s="5"/>
    </row>
    <row r="807">
      <c r="L807" s="5"/>
      <c r="M807" s="5"/>
      <c r="N807" s="5"/>
    </row>
    <row r="808">
      <c r="L808" s="5"/>
      <c r="M808" s="5"/>
      <c r="N808" s="5"/>
    </row>
    <row r="809">
      <c r="L809" s="5"/>
      <c r="M809" s="5"/>
      <c r="N809" s="5"/>
    </row>
    <row r="810">
      <c r="L810" s="5"/>
      <c r="M810" s="5"/>
      <c r="N810" s="5"/>
    </row>
    <row r="811">
      <c r="L811" s="5"/>
      <c r="M811" s="5"/>
      <c r="N811" s="5"/>
    </row>
    <row r="812">
      <c r="L812" s="5"/>
      <c r="M812" s="5"/>
      <c r="N812" s="5"/>
    </row>
    <row r="813">
      <c r="L813" s="5"/>
      <c r="M813" s="5"/>
      <c r="N813" s="5"/>
    </row>
    <row r="814">
      <c r="L814" s="5"/>
      <c r="M814" s="5"/>
      <c r="N814" s="5"/>
    </row>
    <row r="815">
      <c r="L815" s="5"/>
      <c r="M815" s="5"/>
      <c r="N815" s="5"/>
    </row>
    <row r="816">
      <c r="L816" s="5"/>
      <c r="M816" s="5"/>
      <c r="N816" s="5"/>
    </row>
    <row r="817">
      <c r="L817" s="5"/>
      <c r="M817" s="5"/>
      <c r="N817" s="5"/>
    </row>
    <row r="818">
      <c r="L818" s="5"/>
      <c r="M818" s="5"/>
      <c r="N818" s="5"/>
    </row>
    <row r="819">
      <c r="L819" s="5"/>
      <c r="M819" s="5"/>
      <c r="N819" s="5"/>
    </row>
    <row r="820">
      <c r="L820" s="5"/>
      <c r="M820" s="5"/>
      <c r="N820" s="5"/>
    </row>
    <row r="821">
      <c r="L821" s="5"/>
      <c r="M821" s="5"/>
      <c r="N821" s="5"/>
    </row>
    <row r="822">
      <c r="L822" s="5"/>
      <c r="M822" s="5"/>
      <c r="N822" s="5"/>
    </row>
    <row r="823">
      <c r="L823" s="5"/>
      <c r="M823" s="5"/>
      <c r="N823" s="5"/>
    </row>
    <row r="824">
      <c r="L824" s="5"/>
      <c r="M824" s="5"/>
      <c r="N824" s="5"/>
    </row>
    <row r="825">
      <c r="L825" s="5"/>
      <c r="M825" s="5"/>
      <c r="N825" s="5"/>
    </row>
    <row r="826">
      <c r="L826" s="5"/>
      <c r="M826" s="5"/>
      <c r="N826" s="5"/>
    </row>
    <row r="827">
      <c r="L827" s="5"/>
      <c r="M827" s="5"/>
      <c r="N827" s="5"/>
    </row>
    <row r="828">
      <c r="L828" s="5"/>
      <c r="M828" s="5"/>
      <c r="N828" s="5"/>
    </row>
    <row r="829">
      <c r="L829" s="5"/>
      <c r="M829" s="5"/>
      <c r="N829" s="5"/>
    </row>
    <row r="830">
      <c r="L830" s="5"/>
      <c r="M830" s="5"/>
      <c r="N830" s="5"/>
    </row>
    <row r="831">
      <c r="L831" s="5"/>
      <c r="M831" s="5"/>
      <c r="N831" s="5"/>
    </row>
    <row r="832">
      <c r="L832" s="5"/>
      <c r="M832" s="5"/>
      <c r="N832" s="5"/>
    </row>
    <row r="833">
      <c r="L833" s="5"/>
      <c r="M833" s="5"/>
      <c r="N833" s="5"/>
    </row>
    <row r="834">
      <c r="L834" s="5"/>
      <c r="M834" s="5"/>
      <c r="N834" s="5"/>
    </row>
    <row r="835">
      <c r="L835" s="5"/>
      <c r="M835" s="5"/>
      <c r="N835" s="5"/>
    </row>
    <row r="836">
      <c r="L836" s="5"/>
      <c r="M836" s="5"/>
      <c r="N836" s="5"/>
    </row>
    <row r="837">
      <c r="L837" s="5"/>
      <c r="M837" s="5"/>
      <c r="N837" s="5"/>
    </row>
    <row r="838">
      <c r="L838" s="5"/>
      <c r="M838" s="5"/>
      <c r="N838" s="5"/>
    </row>
    <row r="839">
      <c r="L839" s="5"/>
      <c r="M839" s="5"/>
      <c r="N839" s="5"/>
    </row>
    <row r="840">
      <c r="L840" s="5"/>
      <c r="M840" s="5"/>
      <c r="N840" s="5"/>
    </row>
    <row r="841">
      <c r="L841" s="5"/>
      <c r="M841" s="5"/>
      <c r="N841" s="5"/>
    </row>
    <row r="842">
      <c r="L842" s="5"/>
      <c r="M842" s="5"/>
      <c r="N842" s="5"/>
    </row>
    <row r="843">
      <c r="L843" s="5"/>
      <c r="M843" s="5"/>
      <c r="N843" s="5"/>
    </row>
    <row r="844">
      <c r="L844" s="5"/>
      <c r="M844" s="5"/>
      <c r="N844" s="5"/>
    </row>
    <row r="845">
      <c r="L845" s="5"/>
      <c r="M845" s="5"/>
      <c r="N845" s="5"/>
    </row>
    <row r="846">
      <c r="L846" s="5"/>
      <c r="M846" s="5"/>
      <c r="N846" s="5"/>
    </row>
    <row r="847">
      <c r="L847" s="5"/>
      <c r="M847" s="5"/>
      <c r="N847" s="5"/>
    </row>
    <row r="848">
      <c r="L848" s="5"/>
      <c r="M848" s="5"/>
      <c r="N848" s="5"/>
    </row>
    <row r="849">
      <c r="L849" s="5"/>
      <c r="M849" s="5"/>
      <c r="N849" s="5"/>
    </row>
    <row r="850">
      <c r="L850" s="5"/>
      <c r="M850" s="5"/>
      <c r="N850" s="5"/>
    </row>
    <row r="851">
      <c r="L851" s="5"/>
      <c r="M851" s="5"/>
      <c r="N851" s="5"/>
    </row>
    <row r="852">
      <c r="L852" s="5"/>
      <c r="M852" s="5"/>
      <c r="N852" s="5"/>
    </row>
    <row r="853">
      <c r="L853" s="5"/>
      <c r="M853" s="5"/>
      <c r="N853" s="5"/>
    </row>
    <row r="854">
      <c r="L854" s="5"/>
      <c r="M854" s="5"/>
      <c r="N854" s="5"/>
    </row>
    <row r="855">
      <c r="L855" s="5"/>
      <c r="M855" s="5"/>
      <c r="N855" s="5"/>
    </row>
    <row r="856">
      <c r="L856" s="5"/>
      <c r="M856" s="5"/>
      <c r="N856" s="5"/>
    </row>
    <row r="857">
      <c r="L857" s="5"/>
      <c r="M857" s="5"/>
      <c r="N857" s="5"/>
    </row>
    <row r="858">
      <c r="L858" s="5"/>
      <c r="M858" s="5"/>
      <c r="N858" s="5"/>
    </row>
    <row r="859">
      <c r="L859" s="5"/>
      <c r="M859" s="5"/>
      <c r="N859" s="5"/>
    </row>
    <row r="860">
      <c r="L860" s="5"/>
      <c r="M860" s="5"/>
      <c r="N860" s="5"/>
    </row>
    <row r="861">
      <c r="L861" s="5"/>
      <c r="M861" s="5"/>
      <c r="N861" s="5"/>
    </row>
    <row r="862">
      <c r="L862" s="5"/>
      <c r="M862" s="5"/>
      <c r="N862" s="5"/>
    </row>
    <row r="863">
      <c r="L863" s="5"/>
      <c r="M863" s="5"/>
      <c r="N863" s="5"/>
    </row>
    <row r="864">
      <c r="L864" s="5"/>
      <c r="M864" s="5"/>
      <c r="N864" s="5"/>
    </row>
    <row r="865">
      <c r="L865" s="5"/>
      <c r="M865" s="5"/>
      <c r="N865" s="5"/>
    </row>
    <row r="866">
      <c r="L866" s="5"/>
      <c r="M866" s="5"/>
      <c r="N866" s="5"/>
    </row>
    <row r="867">
      <c r="L867" s="5"/>
      <c r="M867" s="5"/>
      <c r="N867" s="5"/>
    </row>
    <row r="868">
      <c r="L868" s="5"/>
      <c r="M868" s="5"/>
      <c r="N868" s="5"/>
    </row>
    <row r="869">
      <c r="L869" s="5"/>
      <c r="M869" s="5"/>
      <c r="N869" s="5"/>
    </row>
    <row r="870">
      <c r="L870" s="5"/>
      <c r="M870" s="5"/>
      <c r="N870" s="5"/>
    </row>
    <row r="871">
      <c r="L871" s="5"/>
      <c r="M871" s="5"/>
      <c r="N871" s="5"/>
    </row>
    <row r="872">
      <c r="L872" s="5"/>
      <c r="M872" s="5"/>
      <c r="N872" s="5"/>
    </row>
    <row r="873">
      <c r="L873" s="5"/>
      <c r="M873" s="5"/>
      <c r="N873" s="5"/>
    </row>
    <row r="874">
      <c r="L874" s="5"/>
      <c r="M874" s="5"/>
      <c r="N874" s="5"/>
    </row>
    <row r="875">
      <c r="L875" s="5"/>
      <c r="M875" s="5"/>
      <c r="N875" s="5"/>
    </row>
    <row r="876">
      <c r="L876" s="5"/>
      <c r="M876" s="5"/>
      <c r="N876" s="5"/>
    </row>
    <row r="877">
      <c r="L877" s="5"/>
      <c r="M877" s="5"/>
      <c r="N877" s="5"/>
    </row>
    <row r="878">
      <c r="L878" s="5"/>
      <c r="M878" s="5"/>
      <c r="N878" s="5"/>
    </row>
    <row r="879">
      <c r="L879" s="5"/>
      <c r="M879" s="5"/>
      <c r="N879" s="5"/>
    </row>
    <row r="880">
      <c r="L880" s="5"/>
      <c r="M880" s="5"/>
      <c r="N880" s="5"/>
    </row>
    <row r="881">
      <c r="L881" s="5"/>
      <c r="M881" s="5"/>
      <c r="N881" s="5"/>
    </row>
    <row r="882">
      <c r="L882" s="5"/>
      <c r="M882" s="5"/>
      <c r="N882" s="5"/>
    </row>
    <row r="883">
      <c r="L883" s="5"/>
      <c r="M883" s="5"/>
      <c r="N883" s="5"/>
    </row>
    <row r="884">
      <c r="L884" s="5"/>
      <c r="M884" s="5"/>
      <c r="N884" s="5"/>
    </row>
    <row r="885">
      <c r="L885" s="5"/>
      <c r="M885" s="5"/>
      <c r="N885" s="5"/>
    </row>
    <row r="886">
      <c r="L886" s="5"/>
      <c r="M886" s="5"/>
      <c r="N886" s="5"/>
    </row>
    <row r="887">
      <c r="L887" s="5"/>
      <c r="M887" s="5"/>
      <c r="N887" s="5"/>
    </row>
    <row r="888">
      <c r="L888" s="5"/>
      <c r="M888" s="5"/>
      <c r="N888" s="5"/>
    </row>
    <row r="889">
      <c r="L889" s="5"/>
      <c r="M889" s="5"/>
      <c r="N889" s="5"/>
    </row>
    <row r="890">
      <c r="L890" s="5"/>
      <c r="M890" s="5"/>
      <c r="N890" s="5"/>
    </row>
    <row r="891">
      <c r="L891" s="5"/>
      <c r="M891" s="5"/>
      <c r="N891" s="5"/>
    </row>
    <row r="892">
      <c r="L892" s="5"/>
      <c r="M892" s="5"/>
      <c r="N892" s="5"/>
    </row>
    <row r="893">
      <c r="L893" s="5"/>
      <c r="M893" s="5"/>
      <c r="N893" s="5"/>
    </row>
    <row r="894">
      <c r="L894" s="5"/>
      <c r="M894" s="5"/>
      <c r="N894" s="5"/>
    </row>
    <row r="895">
      <c r="L895" s="5"/>
      <c r="M895" s="5"/>
      <c r="N895" s="5"/>
    </row>
    <row r="896">
      <c r="L896" s="5"/>
      <c r="M896" s="5"/>
      <c r="N896" s="5"/>
    </row>
    <row r="897">
      <c r="L897" s="5"/>
      <c r="M897" s="5"/>
      <c r="N897" s="5"/>
    </row>
    <row r="898">
      <c r="L898" s="5"/>
      <c r="M898" s="5"/>
      <c r="N898" s="5"/>
    </row>
    <row r="899">
      <c r="L899" s="5"/>
      <c r="M899" s="5"/>
      <c r="N899" s="5"/>
    </row>
    <row r="900">
      <c r="L900" s="5"/>
      <c r="M900" s="5"/>
      <c r="N900" s="5"/>
    </row>
    <row r="901">
      <c r="L901" s="5"/>
      <c r="M901" s="5"/>
      <c r="N901" s="5"/>
    </row>
    <row r="902">
      <c r="L902" s="5"/>
      <c r="M902" s="5"/>
      <c r="N902" s="5"/>
    </row>
    <row r="903">
      <c r="L903" s="5"/>
      <c r="M903" s="5"/>
      <c r="N903" s="5"/>
    </row>
    <row r="904">
      <c r="L904" s="5"/>
      <c r="M904" s="5"/>
      <c r="N904" s="5"/>
    </row>
    <row r="905">
      <c r="L905" s="5"/>
      <c r="M905" s="5"/>
      <c r="N905" s="5"/>
    </row>
    <row r="906">
      <c r="L906" s="5"/>
      <c r="M906" s="5"/>
      <c r="N906" s="5"/>
    </row>
    <row r="907">
      <c r="L907" s="5"/>
      <c r="M907" s="5"/>
      <c r="N907" s="5"/>
    </row>
    <row r="908">
      <c r="L908" s="5"/>
      <c r="M908" s="5"/>
      <c r="N908" s="5"/>
    </row>
    <row r="909">
      <c r="L909" s="5"/>
      <c r="M909" s="5"/>
      <c r="N909" s="5"/>
    </row>
    <row r="910">
      <c r="L910" s="5"/>
      <c r="M910" s="5"/>
      <c r="N910" s="5"/>
    </row>
    <row r="911">
      <c r="L911" s="5"/>
      <c r="M911" s="5"/>
      <c r="N911" s="5"/>
    </row>
    <row r="912">
      <c r="L912" s="5"/>
      <c r="M912" s="5"/>
      <c r="N912" s="5"/>
    </row>
    <row r="913">
      <c r="L913" s="5"/>
      <c r="M913" s="5"/>
      <c r="N913" s="5"/>
    </row>
    <row r="914">
      <c r="L914" s="5"/>
      <c r="M914" s="5"/>
      <c r="N914" s="5"/>
    </row>
    <row r="915">
      <c r="L915" s="5"/>
      <c r="M915" s="5"/>
      <c r="N915" s="5"/>
    </row>
    <row r="916">
      <c r="L916" s="5"/>
      <c r="M916" s="5"/>
      <c r="N916" s="5"/>
    </row>
    <row r="917">
      <c r="L917" s="5"/>
      <c r="M917" s="5"/>
      <c r="N917" s="5"/>
    </row>
    <row r="918">
      <c r="L918" s="5"/>
      <c r="M918" s="5"/>
      <c r="N918" s="5"/>
    </row>
    <row r="919">
      <c r="L919" s="5"/>
      <c r="M919" s="5"/>
      <c r="N919" s="5"/>
    </row>
    <row r="920">
      <c r="L920" s="5"/>
      <c r="M920" s="5"/>
      <c r="N920" s="5"/>
    </row>
    <row r="921">
      <c r="L921" s="5"/>
      <c r="M921" s="5"/>
      <c r="N921" s="5"/>
    </row>
    <row r="922">
      <c r="L922" s="5"/>
      <c r="M922" s="5"/>
      <c r="N922" s="5"/>
    </row>
    <row r="923">
      <c r="L923" s="5"/>
      <c r="M923" s="5"/>
      <c r="N923" s="5"/>
    </row>
    <row r="924">
      <c r="L924" s="5"/>
      <c r="M924" s="5"/>
      <c r="N924" s="5"/>
    </row>
    <row r="925">
      <c r="L925" s="5"/>
      <c r="M925" s="5"/>
      <c r="N925" s="5"/>
    </row>
    <row r="926">
      <c r="L926" s="5"/>
      <c r="M926" s="5"/>
      <c r="N926" s="5"/>
    </row>
    <row r="927">
      <c r="L927" s="5"/>
      <c r="M927" s="5"/>
      <c r="N927" s="5"/>
    </row>
    <row r="928">
      <c r="L928" s="5"/>
      <c r="M928" s="5"/>
      <c r="N928" s="5"/>
    </row>
    <row r="929">
      <c r="L929" s="5"/>
      <c r="M929" s="5"/>
      <c r="N929" s="5"/>
    </row>
    <row r="930">
      <c r="L930" s="5"/>
      <c r="M930" s="5"/>
      <c r="N930" s="5"/>
    </row>
    <row r="931">
      <c r="L931" s="5"/>
      <c r="M931" s="5"/>
      <c r="N931" s="5"/>
    </row>
    <row r="932">
      <c r="L932" s="5"/>
      <c r="M932" s="5"/>
      <c r="N932" s="5"/>
    </row>
    <row r="933">
      <c r="L933" s="5"/>
      <c r="M933" s="5"/>
      <c r="N933" s="5"/>
    </row>
    <row r="934">
      <c r="L934" s="5"/>
      <c r="M934" s="5"/>
      <c r="N934" s="5"/>
    </row>
    <row r="935">
      <c r="L935" s="5"/>
      <c r="M935" s="5"/>
      <c r="N935" s="5"/>
    </row>
    <row r="936">
      <c r="L936" s="5"/>
      <c r="M936" s="5"/>
      <c r="N936" s="5"/>
    </row>
    <row r="937">
      <c r="L937" s="5"/>
      <c r="M937" s="5"/>
      <c r="N937" s="5"/>
    </row>
    <row r="938">
      <c r="L938" s="5"/>
      <c r="M938" s="5"/>
      <c r="N938" s="5"/>
    </row>
    <row r="939">
      <c r="L939" s="5"/>
      <c r="M939" s="5"/>
      <c r="N939" s="5"/>
    </row>
    <row r="940">
      <c r="L940" s="5"/>
      <c r="M940" s="5"/>
      <c r="N940" s="5"/>
    </row>
    <row r="941">
      <c r="L941" s="5"/>
      <c r="M941" s="5"/>
      <c r="N941" s="5"/>
    </row>
    <row r="942">
      <c r="L942" s="5"/>
      <c r="M942" s="5"/>
      <c r="N942" s="5"/>
    </row>
    <row r="943">
      <c r="L943" s="5"/>
      <c r="M943" s="5"/>
      <c r="N943" s="5"/>
    </row>
    <row r="944">
      <c r="L944" s="5"/>
      <c r="M944" s="5"/>
      <c r="N944" s="5"/>
    </row>
    <row r="945">
      <c r="L945" s="5"/>
      <c r="M945" s="5"/>
      <c r="N945" s="5"/>
    </row>
    <row r="946">
      <c r="L946" s="5"/>
      <c r="M946" s="5"/>
      <c r="N946" s="5"/>
    </row>
    <row r="947">
      <c r="L947" s="5"/>
      <c r="M947" s="5"/>
      <c r="N947" s="5"/>
    </row>
    <row r="948">
      <c r="L948" s="5"/>
      <c r="M948" s="5"/>
      <c r="N948" s="5"/>
    </row>
    <row r="949">
      <c r="L949" s="5"/>
      <c r="M949" s="5"/>
      <c r="N949" s="5"/>
    </row>
    <row r="950">
      <c r="L950" s="5"/>
      <c r="M950" s="5"/>
      <c r="N950" s="5"/>
    </row>
    <row r="951">
      <c r="L951" s="5"/>
      <c r="M951" s="5"/>
      <c r="N951" s="5"/>
    </row>
    <row r="952">
      <c r="L952" s="5"/>
      <c r="M952" s="5"/>
      <c r="N952" s="5"/>
    </row>
    <row r="953">
      <c r="L953" s="5"/>
      <c r="M953" s="5"/>
      <c r="N953" s="5"/>
    </row>
    <row r="954">
      <c r="L954" s="5"/>
      <c r="M954" s="5"/>
      <c r="N954" s="5"/>
    </row>
    <row r="955">
      <c r="L955" s="5"/>
      <c r="M955" s="5"/>
      <c r="N955" s="5"/>
    </row>
    <row r="956">
      <c r="L956" s="5"/>
      <c r="M956" s="5"/>
      <c r="N956" s="5"/>
    </row>
    <row r="957">
      <c r="L957" s="5"/>
      <c r="M957" s="5"/>
      <c r="N957" s="5"/>
    </row>
    <row r="958">
      <c r="L958" s="5"/>
      <c r="M958" s="5"/>
      <c r="N958" s="5"/>
    </row>
    <row r="959">
      <c r="L959" s="5"/>
      <c r="M959" s="5"/>
      <c r="N959" s="5"/>
    </row>
    <row r="960">
      <c r="L960" s="5"/>
      <c r="M960" s="5"/>
      <c r="N960" s="5"/>
    </row>
    <row r="961">
      <c r="L961" s="5"/>
      <c r="M961" s="5"/>
      <c r="N961" s="5"/>
    </row>
    <row r="962">
      <c r="L962" s="5"/>
      <c r="M962" s="5"/>
      <c r="N962" s="5"/>
    </row>
    <row r="963">
      <c r="L963" s="5"/>
      <c r="M963" s="5"/>
      <c r="N963" s="5"/>
    </row>
    <row r="964">
      <c r="L964" s="5"/>
      <c r="M964" s="5"/>
      <c r="N964" s="5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 outlineLevelRow="1"/>
  <cols>
    <col customWidth="1" min="1" max="1" width="22.63"/>
    <col customWidth="1" min="2" max="2" width="7.25"/>
    <col customWidth="1" min="3" max="3" width="7.13"/>
    <col customWidth="1" min="4" max="4" width="7.0"/>
    <col customWidth="1" min="5" max="5" width="7.25"/>
    <col customWidth="1" min="6" max="9" width="12.63"/>
    <col customWidth="1" min="10" max="10" width="22.63"/>
    <col customWidth="1" min="11" max="11" width="7.25"/>
    <col customWidth="1" min="12" max="12" width="7.13"/>
    <col customWidth="1" min="13" max="14" width="7.0"/>
    <col customWidth="1" min="19" max="19" width="22.63"/>
    <col customWidth="1" min="20" max="23" width="7.25"/>
    <col customWidth="1" min="29" max="32" width="7.25"/>
  </cols>
  <sheetData>
    <row r="1">
      <c r="A1" s="4" t="s">
        <v>29</v>
      </c>
      <c r="J1" s="4" t="s">
        <v>30</v>
      </c>
      <c r="L1" s="5"/>
      <c r="M1" s="5"/>
      <c r="N1" s="5"/>
      <c r="S1" s="4" t="s">
        <v>31</v>
      </c>
      <c r="U1" s="5"/>
      <c r="V1" s="5"/>
      <c r="W1" s="5"/>
      <c r="AB1" s="4" t="s">
        <v>32</v>
      </c>
    </row>
    <row r="2">
      <c r="B2" s="6" t="s">
        <v>33</v>
      </c>
      <c r="C2" s="6" t="s">
        <v>34</v>
      </c>
      <c r="D2" s="6" t="s">
        <v>35</v>
      </c>
      <c r="E2" s="6" t="s">
        <v>17</v>
      </c>
      <c r="K2" s="6" t="s">
        <v>33</v>
      </c>
      <c r="L2" s="6" t="s">
        <v>34</v>
      </c>
      <c r="M2" s="6" t="s">
        <v>35</v>
      </c>
      <c r="N2" s="6" t="s">
        <v>17</v>
      </c>
      <c r="P2" s="7"/>
      <c r="T2" s="6" t="s">
        <v>33</v>
      </c>
      <c r="U2" s="6" t="s">
        <v>34</v>
      </c>
      <c r="V2" s="6" t="s">
        <v>35</v>
      </c>
      <c r="W2" s="6" t="s">
        <v>17</v>
      </c>
      <c r="AC2" s="6" t="s">
        <v>33</v>
      </c>
      <c r="AD2" s="6" t="s">
        <v>34</v>
      </c>
      <c r="AE2" s="6" t="s">
        <v>35</v>
      </c>
      <c r="AF2" s="6" t="s">
        <v>17</v>
      </c>
    </row>
    <row r="3">
      <c r="A3" s="6" t="s">
        <v>10</v>
      </c>
      <c r="B3" s="8">
        <v>0.0</v>
      </c>
      <c r="C3" s="8">
        <v>0.0</v>
      </c>
      <c r="D3" s="6">
        <v>11035.98531</v>
      </c>
      <c r="E3" s="6">
        <v>0.0</v>
      </c>
      <c r="J3" s="6" t="s">
        <v>10</v>
      </c>
      <c r="K3" s="8">
        <v>0.0</v>
      </c>
      <c r="L3" s="8">
        <v>0.0</v>
      </c>
      <c r="M3" s="5">
        <f>L6</f>
        <v>11035.98531</v>
      </c>
      <c r="N3" s="5">
        <f t="shared" ref="N3:N30" si="1">K3</f>
        <v>0</v>
      </c>
      <c r="P3" s="7"/>
      <c r="S3" s="6" t="s">
        <v>10</v>
      </c>
      <c r="T3" s="8">
        <v>0.0</v>
      </c>
      <c r="U3" s="8">
        <v>0.0</v>
      </c>
      <c r="V3" s="5">
        <f>U6</f>
        <v>11035.98531</v>
      </c>
      <c r="W3" s="5">
        <f t="shared" ref="W3:W30" si="2">T3</f>
        <v>0</v>
      </c>
      <c r="AB3" s="6" t="s">
        <v>10</v>
      </c>
      <c r="AC3" s="8">
        <v>0.0</v>
      </c>
      <c r="AD3" s="8">
        <v>0.0</v>
      </c>
      <c r="AE3" s="5">
        <f>AD6</f>
        <v>11035.98531</v>
      </c>
      <c r="AF3" s="5">
        <f t="shared" ref="AF3:AF30" si="3">AC3</f>
        <v>0</v>
      </c>
    </row>
    <row r="4">
      <c r="A4" s="6" t="s">
        <v>14</v>
      </c>
      <c r="B4" s="8">
        <v>0.0</v>
      </c>
      <c r="C4" s="8">
        <v>0.0</v>
      </c>
      <c r="D4" s="6">
        <v>3164.078611</v>
      </c>
      <c r="E4" s="6">
        <v>0.0</v>
      </c>
      <c r="J4" s="6" t="s">
        <v>14</v>
      </c>
      <c r="K4" s="8">
        <v>0.0</v>
      </c>
      <c r="L4" s="8">
        <v>0.0</v>
      </c>
      <c r="M4" s="5">
        <f>SUM(L7:L11)</f>
        <v>3164.078611</v>
      </c>
      <c r="N4" s="5">
        <f t="shared" si="1"/>
        <v>0</v>
      </c>
      <c r="P4" s="7"/>
      <c r="S4" s="6" t="s">
        <v>14</v>
      </c>
      <c r="T4" s="8">
        <v>0.0</v>
      </c>
      <c r="U4" s="8">
        <v>0.0</v>
      </c>
      <c r="V4" s="5">
        <f>SUM(U7:U11)</f>
        <v>3164.078611</v>
      </c>
      <c r="W4" s="5">
        <f t="shared" si="2"/>
        <v>0</v>
      </c>
      <c r="AB4" s="6" t="s">
        <v>14</v>
      </c>
      <c r="AC4" s="8">
        <v>0.0</v>
      </c>
      <c r="AD4" s="8">
        <v>0.0</v>
      </c>
      <c r="AE4" s="5">
        <f>SUM(AD7:AD11)</f>
        <v>3164.078611</v>
      </c>
      <c r="AF4" s="5">
        <f t="shared" si="3"/>
        <v>0</v>
      </c>
    </row>
    <row r="5">
      <c r="A5" s="6" t="s">
        <v>15</v>
      </c>
      <c r="B5" s="8">
        <v>0.0</v>
      </c>
      <c r="C5" s="8">
        <v>0.0</v>
      </c>
      <c r="D5" s="6">
        <v>5273.464351</v>
      </c>
      <c r="E5" s="6">
        <v>0.0</v>
      </c>
      <c r="J5" s="6" t="s">
        <v>15</v>
      </c>
      <c r="K5" s="8">
        <v>0.0</v>
      </c>
      <c r="L5" s="8">
        <v>0.0</v>
      </c>
      <c r="M5" s="5">
        <f>SUM(L12:L17)</f>
        <v>5273.464351</v>
      </c>
      <c r="N5" s="5">
        <f t="shared" si="1"/>
        <v>0</v>
      </c>
      <c r="P5" s="7"/>
      <c r="S5" s="6" t="s">
        <v>15</v>
      </c>
      <c r="T5" s="8">
        <v>0.0</v>
      </c>
      <c r="U5" s="8">
        <v>0.0</v>
      </c>
      <c r="V5" s="5">
        <f>SUM(U12:U17)</f>
        <v>5273.464351</v>
      </c>
      <c r="W5" s="5">
        <f t="shared" si="2"/>
        <v>0</v>
      </c>
      <c r="AB5" s="6" t="s">
        <v>15</v>
      </c>
      <c r="AC5" s="8">
        <v>0.0</v>
      </c>
      <c r="AD5" s="8">
        <v>0.0</v>
      </c>
      <c r="AE5" s="5">
        <f>SUM(AD12:AD17)</f>
        <v>5273.464351</v>
      </c>
      <c r="AF5" s="5">
        <f t="shared" si="3"/>
        <v>0</v>
      </c>
    </row>
    <row r="6">
      <c r="A6" s="6" t="s">
        <v>38</v>
      </c>
      <c r="B6" s="8">
        <v>0.0</v>
      </c>
      <c r="C6" s="5">
        <f>69526.409/(1102.8+59.186+981.72+69526.409+176167.8+505.27+88.2+190.8+73.4+921)*D$3</f>
        <v>3073.884006</v>
      </c>
      <c r="D6" s="6">
        <v>0.0</v>
      </c>
      <c r="E6" s="6">
        <v>0.0</v>
      </c>
      <c r="J6" s="6" t="s">
        <v>38</v>
      </c>
      <c r="K6" s="8">
        <v>0.0</v>
      </c>
      <c r="L6" s="5">
        <f t="shared" ref="L6:L12" si="4">K18</f>
        <v>11035.98531</v>
      </c>
      <c r="M6" s="6">
        <v>0.0</v>
      </c>
      <c r="N6" s="5">
        <f t="shared" si="1"/>
        <v>0</v>
      </c>
      <c r="P6" s="7"/>
      <c r="S6" s="6" t="s">
        <v>38</v>
      </c>
      <c r="T6" s="8">
        <v>0.0</v>
      </c>
      <c r="U6" s="5">
        <f t="shared" ref="U6:U13" si="5">T18</f>
        <v>11035.98531</v>
      </c>
      <c r="V6" s="6">
        <v>0.0</v>
      </c>
      <c r="W6" s="5">
        <f t="shared" si="2"/>
        <v>0</v>
      </c>
      <c r="AB6" s="6" t="s">
        <v>38</v>
      </c>
      <c r="AC6" s="8">
        <v>0.0</v>
      </c>
      <c r="AD6" s="5">
        <f t="shared" ref="AD6:AD13" si="6">AC18</f>
        <v>11035.98531</v>
      </c>
      <c r="AE6" s="6">
        <v>0.0</v>
      </c>
      <c r="AF6" s="5">
        <f t="shared" si="3"/>
        <v>0</v>
      </c>
    </row>
    <row r="7">
      <c r="A7" s="6" t="s">
        <v>251</v>
      </c>
      <c r="B7" s="8">
        <v>0.0</v>
      </c>
      <c r="C7" s="5">
        <f>176167.8/(1102.8+59.186+981.72+69526.409+176167.8+505.27+88.2+190.8+73.4+921)*D$3</f>
        <v>7788.686208</v>
      </c>
      <c r="D7" s="6">
        <v>0.0</v>
      </c>
      <c r="E7" s="6">
        <v>0.0</v>
      </c>
      <c r="J7" s="6" t="s">
        <v>252</v>
      </c>
      <c r="K7" s="8">
        <v>0.0</v>
      </c>
      <c r="L7" s="5">
        <f t="shared" si="4"/>
        <v>149.4</v>
      </c>
      <c r="M7" s="6">
        <v>0.0</v>
      </c>
      <c r="N7" s="5">
        <f t="shared" si="1"/>
        <v>0</v>
      </c>
      <c r="P7" s="7"/>
      <c r="Q7" s="7"/>
      <c r="R7" s="7"/>
      <c r="S7" s="6" t="s">
        <v>78</v>
      </c>
      <c r="T7" s="8">
        <v>0.0</v>
      </c>
      <c r="U7" s="5">
        <f t="shared" si="5"/>
        <v>642.948</v>
      </c>
      <c r="V7" s="6">
        <v>0.0</v>
      </c>
      <c r="W7" s="5">
        <f t="shared" si="2"/>
        <v>0</v>
      </c>
      <c r="AB7" s="6" t="s">
        <v>78</v>
      </c>
      <c r="AC7" s="8">
        <v>0.0</v>
      </c>
      <c r="AD7" s="5">
        <f t="shared" si="6"/>
        <v>642.948</v>
      </c>
      <c r="AE7" s="6">
        <v>0.0</v>
      </c>
      <c r="AF7" s="5">
        <f t="shared" si="3"/>
        <v>0</v>
      </c>
    </row>
    <row r="8">
      <c r="A8" s="6" t="s">
        <v>253</v>
      </c>
      <c r="B8" s="8">
        <v>0.0</v>
      </c>
      <c r="C8" s="5">
        <f>1102.8/(1102.8+59.186+981.72+69526.409+176167.8+505.27+88.2+190.8+73.4+921)*D$3</f>
        <v>48.75671462</v>
      </c>
      <c r="D8" s="6">
        <v>0.0</v>
      </c>
      <c r="E8" s="6">
        <v>0.0</v>
      </c>
      <c r="J8" s="6" t="s">
        <v>254</v>
      </c>
      <c r="K8" s="8">
        <v>0.0</v>
      </c>
      <c r="L8" s="5">
        <f t="shared" si="4"/>
        <v>442.8</v>
      </c>
      <c r="M8" s="6">
        <v>0.0</v>
      </c>
      <c r="N8" s="5">
        <f t="shared" si="1"/>
        <v>0</v>
      </c>
      <c r="P8" s="7"/>
      <c r="Q8" s="7"/>
      <c r="R8" s="7"/>
      <c r="S8" s="6" t="s">
        <v>254</v>
      </c>
      <c r="T8" s="8">
        <v>0.0</v>
      </c>
      <c r="U8" s="5">
        <f t="shared" si="5"/>
        <v>442.8</v>
      </c>
      <c r="V8" s="6">
        <v>0.0</v>
      </c>
      <c r="W8" s="5">
        <f t="shared" si="2"/>
        <v>0</v>
      </c>
      <c r="AB8" s="6" t="s">
        <v>254</v>
      </c>
      <c r="AC8" s="8">
        <v>0.0</v>
      </c>
      <c r="AD8" s="5">
        <f t="shared" si="6"/>
        <v>0</v>
      </c>
      <c r="AE8" s="6">
        <v>0.0</v>
      </c>
      <c r="AF8" s="5">
        <f t="shared" si="3"/>
        <v>0</v>
      </c>
    </row>
    <row r="9">
      <c r="A9" s="6" t="s">
        <v>255</v>
      </c>
      <c r="B9" s="8">
        <v>0.0</v>
      </c>
      <c r="C9" s="5">
        <f>59.186/(1102.8+59.186+981.72+69526.409+176167.8+505.27+88.2+190.8+73.4+921)*D$3</f>
        <v>2.61671646</v>
      </c>
      <c r="D9" s="6">
        <v>0.0</v>
      </c>
      <c r="E9" s="6">
        <v>0.0</v>
      </c>
      <c r="J9" s="6" t="s">
        <v>123</v>
      </c>
      <c r="K9" s="8">
        <v>0.0</v>
      </c>
      <c r="L9" s="5">
        <f t="shared" si="4"/>
        <v>2082.278611</v>
      </c>
      <c r="M9" s="6">
        <v>0.0</v>
      </c>
      <c r="N9" s="5">
        <f t="shared" si="1"/>
        <v>0</v>
      </c>
      <c r="P9" s="7"/>
      <c r="Q9" s="7"/>
      <c r="R9" s="7"/>
      <c r="S9" s="6" t="s">
        <v>123</v>
      </c>
      <c r="T9" s="8">
        <v>0.0</v>
      </c>
      <c r="U9" s="5">
        <f t="shared" si="5"/>
        <v>1588.730611</v>
      </c>
      <c r="V9" s="6">
        <v>0.0</v>
      </c>
      <c r="W9" s="5">
        <f t="shared" si="2"/>
        <v>0</v>
      </c>
      <c r="AB9" s="6" t="s">
        <v>123</v>
      </c>
      <c r="AC9" s="8">
        <v>0.0</v>
      </c>
      <c r="AD9" s="5">
        <f t="shared" si="6"/>
        <v>2521.130611</v>
      </c>
      <c r="AE9" s="6">
        <v>0.0</v>
      </c>
      <c r="AF9" s="5">
        <f t="shared" si="3"/>
        <v>0</v>
      </c>
    </row>
    <row r="10">
      <c r="A10" s="6" t="s">
        <v>256</v>
      </c>
      <c r="B10" s="8">
        <v>0.0</v>
      </c>
      <c r="C10" s="5">
        <f>981.72/(1102.8+59.186+981.72+69526.409+176167.8+505.27+88.2+190.8+73.4+921)*D$3</f>
        <v>43.40355629</v>
      </c>
      <c r="D10" s="6">
        <v>0.0</v>
      </c>
      <c r="E10" s="6">
        <v>0.0</v>
      </c>
      <c r="J10" s="6" t="s">
        <v>257</v>
      </c>
      <c r="K10" s="8">
        <v>0.0</v>
      </c>
      <c r="L10" s="5">
        <f t="shared" si="4"/>
        <v>165.6</v>
      </c>
      <c r="M10" s="6">
        <v>0.0</v>
      </c>
      <c r="N10" s="5">
        <f t="shared" si="1"/>
        <v>0</v>
      </c>
      <c r="P10" s="7"/>
      <c r="Q10" s="7"/>
      <c r="R10" s="7"/>
      <c r="S10" s="6" t="s">
        <v>257</v>
      </c>
      <c r="T10" s="8">
        <v>0.0</v>
      </c>
      <c r="U10" s="5">
        <f t="shared" si="5"/>
        <v>165.6</v>
      </c>
      <c r="V10" s="6">
        <v>0.0</v>
      </c>
      <c r="W10" s="5">
        <f t="shared" si="2"/>
        <v>0</v>
      </c>
      <c r="AB10" s="6" t="s">
        <v>257</v>
      </c>
      <c r="AC10" s="8">
        <v>0.0</v>
      </c>
      <c r="AD10" s="5">
        <f t="shared" si="6"/>
        <v>0</v>
      </c>
      <c r="AE10" s="6">
        <v>0.0</v>
      </c>
      <c r="AF10" s="5">
        <f t="shared" si="3"/>
        <v>0</v>
      </c>
    </row>
    <row r="11">
      <c r="A11" s="6" t="s">
        <v>128</v>
      </c>
      <c r="B11" s="8">
        <v>0.0</v>
      </c>
      <c r="C11" s="5">
        <f>505.27/(1102.8+59.186+981.72+69526.409+176167.8+505.27+88.2+190.8+73.4+921)*D$3</f>
        <v>22.33886942</v>
      </c>
      <c r="D11" s="6">
        <v>0.0</v>
      </c>
      <c r="E11" s="6">
        <v>0.0</v>
      </c>
      <c r="J11" s="6" t="s">
        <v>258</v>
      </c>
      <c r="K11" s="8">
        <v>0.0</v>
      </c>
      <c r="L11" s="5">
        <f t="shared" si="4"/>
        <v>324</v>
      </c>
      <c r="M11" s="6">
        <v>0.0</v>
      </c>
      <c r="N11" s="5">
        <f t="shared" si="1"/>
        <v>0</v>
      </c>
      <c r="S11" s="6" t="s">
        <v>258</v>
      </c>
      <c r="T11" s="8">
        <v>0.0</v>
      </c>
      <c r="U11" s="5">
        <f t="shared" si="5"/>
        <v>324</v>
      </c>
      <c r="V11" s="6">
        <v>0.0</v>
      </c>
      <c r="W11" s="5">
        <f t="shared" si="2"/>
        <v>0</v>
      </c>
      <c r="AB11" s="6" t="s">
        <v>258</v>
      </c>
      <c r="AC11" s="8">
        <v>0.0</v>
      </c>
      <c r="AD11" s="5">
        <f t="shared" si="6"/>
        <v>0</v>
      </c>
      <c r="AE11" s="6">
        <v>0.0</v>
      </c>
      <c r="AF11" s="5">
        <f t="shared" si="3"/>
        <v>0</v>
      </c>
    </row>
    <row r="12">
      <c r="A12" s="6" t="s">
        <v>259</v>
      </c>
      <c r="B12" s="8">
        <v>0.0</v>
      </c>
      <c r="C12" s="5">
        <f>88.2/(1102.8+59.186+981.72+69526.409+176167.8+505.27+88.2+190.8+73.4+921)*D$3</f>
        <v>3.899476088</v>
      </c>
      <c r="D12" s="6">
        <v>0.0</v>
      </c>
      <c r="E12" s="6">
        <v>0.0</v>
      </c>
      <c r="J12" s="6" t="s">
        <v>182</v>
      </c>
      <c r="K12" s="8">
        <v>0.0</v>
      </c>
      <c r="L12" s="8">
        <f t="shared" si="4"/>
        <v>610.819</v>
      </c>
      <c r="M12" s="6">
        <v>0.0</v>
      </c>
      <c r="N12" s="5">
        <f t="shared" si="1"/>
        <v>0</v>
      </c>
      <c r="P12" s="7"/>
      <c r="Q12" s="7"/>
      <c r="R12" s="7"/>
      <c r="S12" s="6" t="s">
        <v>80</v>
      </c>
      <c r="T12" s="8">
        <v>0.0</v>
      </c>
      <c r="U12" s="8">
        <f t="shared" si="5"/>
        <v>1890.269</v>
      </c>
      <c r="V12" s="6">
        <v>0.0</v>
      </c>
      <c r="W12" s="5">
        <f t="shared" si="2"/>
        <v>0</v>
      </c>
      <c r="AB12" s="6" t="s">
        <v>80</v>
      </c>
      <c r="AC12" s="8">
        <v>0.0</v>
      </c>
      <c r="AD12" s="8">
        <f t="shared" si="6"/>
        <v>1890.269</v>
      </c>
      <c r="AE12" s="6">
        <v>0.0</v>
      </c>
      <c r="AF12" s="5">
        <f t="shared" si="3"/>
        <v>0</v>
      </c>
    </row>
    <row r="13">
      <c r="A13" s="6" t="s">
        <v>260</v>
      </c>
      <c r="B13" s="8">
        <v>0.0</v>
      </c>
      <c r="C13" s="5">
        <f>190.8/(1102.8+59.186+981.72+69526.409+176167.8+505.27+88.2+190.8+73.4+921)*D$3</f>
        <v>8.435601333</v>
      </c>
      <c r="D13" s="6">
        <v>0.0</v>
      </c>
      <c r="E13" s="6">
        <v>0.0</v>
      </c>
      <c r="J13" s="6" t="s">
        <v>261</v>
      </c>
      <c r="K13" s="8">
        <v>0.0</v>
      </c>
      <c r="L13" s="8">
        <f>K25+K26</f>
        <v>1523.4</v>
      </c>
      <c r="M13" s="6">
        <v>0.0</v>
      </c>
      <c r="N13" s="5">
        <f t="shared" si="1"/>
        <v>0</v>
      </c>
      <c r="P13" s="7"/>
      <c r="Q13" s="7"/>
      <c r="R13" s="7"/>
      <c r="S13" s="6" t="s">
        <v>182</v>
      </c>
      <c r="T13" s="8">
        <v>0.0</v>
      </c>
      <c r="U13" s="8">
        <f t="shared" si="5"/>
        <v>610.819</v>
      </c>
      <c r="V13" s="6">
        <v>0.0</v>
      </c>
      <c r="W13" s="5">
        <f t="shared" si="2"/>
        <v>0</v>
      </c>
      <c r="AB13" s="6" t="s">
        <v>182</v>
      </c>
      <c r="AC13" s="8">
        <v>0.0</v>
      </c>
      <c r="AD13" s="8">
        <f t="shared" si="6"/>
        <v>610.819</v>
      </c>
      <c r="AE13" s="6">
        <v>0.0</v>
      </c>
      <c r="AF13" s="5">
        <f t="shared" si="3"/>
        <v>0</v>
      </c>
    </row>
    <row r="14">
      <c r="A14" s="6" t="s">
        <v>132</v>
      </c>
      <c r="B14" s="8">
        <v>0.0</v>
      </c>
      <c r="C14" s="5">
        <f>73.4/(1102.8+59.186+981.72+69526.409+176167.8+505.27+88.2+190.8+73.4+921)*D$3</f>
        <v>3.245142232</v>
      </c>
      <c r="D14" s="6">
        <v>0.0</v>
      </c>
      <c r="E14" s="6">
        <v>0.0</v>
      </c>
      <c r="J14" s="6" t="s">
        <v>262</v>
      </c>
      <c r="K14" s="8">
        <v>0.0</v>
      </c>
      <c r="L14" s="8">
        <f t="shared" ref="L14:L17" si="7">K27</f>
        <v>117.6</v>
      </c>
      <c r="M14" s="6">
        <v>0.0</v>
      </c>
      <c r="N14" s="5">
        <f t="shared" si="1"/>
        <v>0</v>
      </c>
      <c r="S14" s="6" t="s">
        <v>261</v>
      </c>
      <c r="T14" s="8">
        <v>0.0</v>
      </c>
      <c r="U14" s="8">
        <f>T26+T27</f>
        <v>912.581</v>
      </c>
      <c r="V14" s="6">
        <v>0.0</v>
      </c>
      <c r="W14" s="5">
        <f t="shared" si="2"/>
        <v>0</v>
      </c>
      <c r="AB14" s="6" t="s">
        <v>261</v>
      </c>
      <c r="AC14" s="8">
        <v>0.0</v>
      </c>
      <c r="AD14" s="8">
        <f>AC26+AC27</f>
        <v>912.581</v>
      </c>
      <c r="AE14" s="6">
        <v>0.0</v>
      </c>
      <c r="AF14" s="5">
        <f t="shared" si="3"/>
        <v>0</v>
      </c>
    </row>
    <row r="15">
      <c r="A15" s="6" t="s">
        <v>263</v>
      </c>
      <c r="B15" s="8">
        <v>0.0</v>
      </c>
      <c r="C15" s="5">
        <f>921/(1102.8+59.186+981.72+69526.409+176167.8+505.27+88.2+190.8+73.4+921)*D$3</f>
        <v>40.71901901</v>
      </c>
      <c r="D15" s="6">
        <v>0.0</v>
      </c>
      <c r="E15" s="6">
        <v>0.0</v>
      </c>
      <c r="J15" s="6" t="s">
        <v>264</v>
      </c>
      <c r="K15" s="8">
        <v>0.0</v>
      </c>
      <c r="L15" s="8">
        <f t="shared" si="7"/>
        <v>56.4</v>
      </c>
      <c r="M15" s="6">
        <v>0.0</v>
      </c>
      <c r="N15" s="5">
        <f t="shared" si="1"/>
        <v>0</v>
      </c>
      <c r="P15" s="7"/>
      <c r="Q15" s="7"/>
      <c r="R15" s="7"/>
      <c r="S15" s="6" t="s">
        <v>264</v>
      </c>
      <c r="T15" s="8">
        <v>0.0</v>
      </c>
      <c r="U15" s="8">
        <f t="shared" ref="U15:U17" si="8">T28</f>
        <v>0</v>
      </c>
      <c r="V15" s="6">
        <v>0.0</v>
      </c>
      <c r="W15" s="5">
        <f t="shared" si="2"/>
        <v>0</v>
      </c>
      <c r="AB15" s="6" t="s">
        <v>264</v>
      </c>
      <c r="AC15" s="8">
        <v>0.0</v>
      </c>
      <c r="AD15" s="8">
        <f t="shared" ref="AD15:AD17" si="9">AC28</f>
        <v>0</v>
      </c>
      <c r="AE15" s="6">
        <v>0.0</v>
      </c>
      <c r="AF15" s="5">
        <f t="shared" si="3"/>
        <v>0</v>
      </c>
    </row>
    <row r="16">
      <c r="A16" s="6" t="s">
        <v>78</v>
      </c>
      <c r="B16" s="8">
        <v>0.0</v>
      </c>
      <c r="C16" s="5">
        <f>(642.948-614.887)/(149.4+118.371+442.8+642.948-614.887+3102.241+0.13+83.456+165.6+324+253.2+32.88+109.2)*D$4</f>
        <v>18.4614164</v>
      </c>
      <c r="J16" s="6" t="s">
        <v>265</v>
      </c>
      <c r="K16" s="8">
        <v>0.0</v>
      </c>
      <c r="L16" s="8">
        <f t="shared" si="7"/>
        <v>25.8</v>
      </c>
      <c r="M16" s="6">
        <v>0.0</v>
      </c>
      <c r="N16" s="5">
        <f t="shared" si="1"/>
        <v>0</v>
      </c>
      <c r="P16" s="7"/>
      <c r="Q16" s="7"/>
      <c r="R16" s="7"/>
      <c r="S16" s="6" t="s">
        <v>265</v>
      </c>
      <c r="T16" s="8">
        <v>0.0</v>
      </c>
      <c r="U16" s="8">
        <f t="shared" si="8"/>
        <v>0</v>
      </c>
      <c r="V16" s="6">
        <v>0.0</v>
      </c>
      <c r="W16" s="5">
        <f t="shared" si="2"/>
        <v>0</v>
      </c>
      <c r="AB16" s="6" t="s">
        <v>265</v>
      </c>
      <c r="AC16" s="8">
        <v>0.0</v>
      </c>
      <c r="AD16" s="8">
        <f t="shared" si="9"/>
        <v>0</v>
      </c>
      <c r="AE16" s="6">
        <v>0.0</v>
      </c>
      <c r="AF16" s="5">
        <f t="shared" si="3"/>
        <v>0</v>
      </c>
    </row>
    <row r="17" outlineLevel="1">
      <c r="A17" s="6" t="s">
        <v>179</v>
      </c>
      <c r="B17" s="8">
        <v>0.0</v>
      </c>
      <c r="C17" s="5">
        <f>83.456/(149.4+118.371+442.8+642.948-614.887+3102.241+0.13+83.456+165.6+324+253.2+32.88+109.2)*D$4</f>
        <v>54.90595372</v>
      </c>
      <c r="J17" s="6" t="s">
        <v>87</v>
      </c>
      <c r="K17" s="8">
        <v>0.0</v>
      </c>
      <c r="L17" s="8">
        <f t="shared" si="7"/>
        <v>2939.445351</v>
      </c>
      <c r="M17" s="6">
        <v>0.0</v>
      </c>
      <c r="N17" s="5">
        <f t="shared" si="1"/>
        <v>0</v>
      </c>
      <c r="P17" s="7"/>
      <c r="Q17" s="7"/>
      <c r="R17" s="7"/>
      <c r="S17" s="6" t="s">
        <v>87</v>
      </c>
      <c r="T17" s="8">
        <v>0.0</v>
      </c>
      <c r="U17" s="8">
        <f t="shared" si="8"/>
        <v>1859.795351</v>
      </c>
      <c r="V17" s="6">
        <v>0.0</v>
      </c>
      <c r="W17" s="5">
        <f t="shared" si="2"/>
        <v>0</v>
      </c>
      <c r="AB17" s="6" t="s">
        <v>87</v>
      </c>
      <c r="AC17" s="8">
        <v>0.0</v>
      </c>
      <c r="AD17" s="8">
        <f t="shared" si="9"/>
        <v>1859.795351</v>
      </c>
      <c r="AE17" s="6">
        <v>0.0</v>
      </c>
      <c r="AF17" s="5">
        <f t="shared" si="3"/>
        <v>0</v>
      </c>
    </row>
    <row r="18">
      <c r="A18" s="6" t="s">
        <v>252</v>
      </c>
      <c r="B18" s="8">
        <v>0.0</v>
      </c>
      <c r="C18" s="5">
        <f>149.4/(149.4+118.371+442.8+642.948-614.887+3102.241+0.13+83.456+165.6+324+253.2+32.88+109.2)*D$4</f>
        <v>98.2907099</v>
      </c>
      <c r="F18" s="6" t="s">
        <v>63</v>
      </c>
      <c r="G18" s="12">
        <f>D3/SUM(D3:D5)</f>
        <v>0.5667172972</v>
      </c>
      <c r="J18" s="6" t="s">
        <v>50</v>
      </c>
      <c r="K18" s="8">
        <v>11035.98531</v>
      </c>
      <c r="L18" s="8">
        <v>0.0</v>
      </c>
      <c r="M18" s="6">
        <v>0.0</v>
      </c>
      <c r="N18" s="5">
        <f t="shared" si="1"/>
        <v>11035.98531</v>
      </c>
      <c r="S18" s="6" t="s">
        <v>50</v>
      </c>
      <c r="T18" s="8">
        <v>11035.98531</v>
      </c>
      <c r="U18" s="8">
        <v>0.0</v>
      </c>
      <c r="V18" s="6">
        <v>0.0</v>
      </c>
      <c r="W18" s="5">
        <f t="shared" si="2"/>
        <v>11035.98531</v>
      </c>
      <c r="AB18" s="6" t="s">
        <v>50</v>
      </c>
      <c r="AC18" s="8">
        <v>11035.98531</v>
      </c>
      <c r="AD18" s="8">
        <v>0.0</v>
      </c>
      <c r="AE18" s="6">
        <v>0.0</v>
      </c>
      <c r="AF18" s="5">
        <f t="shared" si="3"/>
        <v>11035.98531</v>
      </c>
    </row>
    <row r="19">
      <c r="A19" s="6" t="s">
        <v>266</v>
      </c>
      <c r="B19" s="8">
        <v>0.0</v>
      </c>
      <c r="C19" s="5">
        <f>118.371/(149.4+118.371+442.8+642.948-614.887+3102.241+0.13+83.456+165.6+324+253.2+32.88+109.2)*D$4</f>
        <v>77.87663736</v>
      </c>
      <c r="D19" s="6">
        <v>0.0</v>
      </c>
      <c r="E19" s="6">
        <v>0.0</v>
      </c>
      <c r="F19" s="6" t="s">
        <v>65</v>
      </c>
      <c r="G19" s="12">
        <f>(C6+C16+C28)/SUM(D3:D5)</f>
        <v>0.2692100329</v>
      </c>
      <c r="J19" s="6" t="s">
        <v>267</v>
      </c>
      <c r="K19" s="8">
        <v>149.4</v>
      </c>
      <c r="L19" s="8">
        <v>0.0</v>
      </c>
      <c r="M19" s="6">
        <v>0.0</v>
      </c>
      <c r="N19" s="5">
        <f t="shared" si="1"/>
        <v>149.4</v>
      </c>
      <c r="P19" s="7"/>
      <c r="Q19" s="7"/>
      <c r="R19" s="7"/>
      <c r="S19" s="6" t="s">
        <v>83</v>
      </c>
      <c r="T19" s="8">
        <v>642.948</v>
      </c>
      <c r="U19" s="8">
        <v>0.0</v>
      </c>
      <c r="V19" s="6">
        <v>0.0</v>
      </c>
      <c r="W19" s="5">
        <f t="shared" si="2"/>
        <v>642.948</v>
      </c>
      <c r="AB19" s="6" t="s">
        <v>83</v>
      </c>
      <c r="AC19" s="8">
        <v>642.948</v>
      </c>
      <c r="AD19" s="8">
        <v>0.0</v>
      </c>
      <c r="AE19" s="6">
        <v>0.0</v>
      </c>
      <c r="AF19" s="5">
        <f t="shared" si="3"/>
        <v>642.948</v>
      </c>
    </row>
    <row r="20">
      <c r="A20" s="6" t="s">
        <v>254</v>
      </c>
      <c r="B20" s="8">
        <v>0.0</v>
      </c>
      <c r="C20" s="5">
        <f>442.8/(149.4+118.371+442.8+642.948-614.887+3102.241+0.13+83.456+165.6+324+253.2+32.88+109.2)*D$4</f>
        <v>291.3194535</v>
      </c>
      <c r="D20" s="6">
        <v>0.0</v>
      </c>
      <c r="E20" s="6">
        <v>0.0</v>
      </c>
      <c r="F20" s="6" t="s">
        <v>67</v>
      </c>
      <c r="G20" s="12">
        <f>(B40+B52+B66)/SUM(D3:D5)</f>
        <v>0.05708479598</v>
      </c>
      <c r="J20" s="6" t="s">
        <v>268</v>
      </c>
      <c r="K20" s="8">
        <v>442.8</v>
      </c>
      <c r="L20" s="8">
        <v>0.0</v>
      </c>
      <c r="M20" s="6">
        <v>0.0</v>
      </c>
      <c r="N20" s="5">
        <f t="shared" si="1"/>
        <v>442.8</v>
      </c>
      <c r="P20" s="7"/>
      <c r="Q20" s="7"/>
      <c r="R20" s="7"/>
      <c r="S20" s="6" t="s">
        <v>268</v>
      </c>
      <c r="T20" s="8">
        <v>442.8</v>
      </c>
      <c r="U20" s="8">
        <v>0.0</v>
      </c>
      <c r="V20" s="6">
        <v>0.0</v>
      </c>
      <c r="W20" s="5">
        <f t="shared" si="2"/>
        <v>442.8</v>
      </c>
      <c r="AB20" s="6" t="s">
        <v>268</v>
      </c>
      <c r="AC20" s="8">
        <v>0.0</v>
      </c>
      <c r="AD20" s="8">
        <v>0.0</v>
      </c>
      <c r="AE20" s="6">
        <v>0.0</v>
      </c>
      <c r="AF20" s="5">
        <f t="shared" si="3"/>
        <v>0</v>
      </c>
      <c r="AH20" s="9">
        <f>SUM(AD7,AD12,AD17)/SUM(AE3:AE5)</f>
        <v>0.2255889272</v>
      </c>
    </row>
    <row r="21">
      <c r="A21" s="6" t="s">
        <v>123</v>
      </c>
      <c r="B21" s="8">
        <v>0.0</v>
      </c>
      <c r="C21" s="5">
        <f>3102.241/(149.4+118.371+442.8+642.948-614.887+3102.241+0.13+83.456+165.6+324+253.2+32.88+109.2)*D$4</f>
        <v>2040.973696</v>
      </c>
      <c r="D21" s="6">
        <v>0.0</v>
      </c>
      <c r="E21" s="6">
        <v>0.0</v>
      </c>
      <c r="J21" s="6" t="s">
        <v>135</v>
      </c>
      <c r="K21" s="8">
        <f>3164.078611-K19-K20-K22-K23</f>
        <v>2082.278611</v>
      </c>
      <c r="L21" s="8">
        <v>0.0</v>
      </c>
      <c r="M21" s="6">
        <v>0.0</v>
      </c>
      <c r="N21" s="5">
        <f t="shared" si="1"/>
        <v>2082.278611</v>
      </c>
      <c r="S21" s="6" t="s">
        <v>135</v>
      </c>
      <c r="T21" s="8">
        <f>3164.078611-T19-T20-T22-T23</f>
        <v>1588.730611</v>
      </c>
      <c r="U21" s="8">
        <v>0.0</v>
      </c>
      <c r="V21" s="6">
        <v>0.0</v>
      </c>
      <c r="W21" s="5">
        <f t="shared" si="2"/>
        <v>1588.730611</v>
      </c>
      <c r="AB21" s="6" t="s">
        <v>135</v>
      </c>
      <c r="AC21" s="8">
        <f>3164.078611-AC19-AC20-AC22-AC23</f>
        <v>2521.130611</v>
      </c>
      <c r="AD21" s="8">
        <v>0.0</v>
      </c>
      <c r="AE21" s="6">
        <v>0.0</v>
      </c>
      <c r="AF21" s="5">
        <f t="shared" si="3"/>
        <v>2521.130611</v>
      </c>
      <c r="AH21" s="9">
        <f>SUM(AD9,AD13,AD14)/SUM(AE3:AE5)</f>
        <v>0.2076937756</v>
      </c>
    </row>
    <row r="22">
      <c r="A22" s="6" t="s">
        <v>180</v>
      </c>
      <c r="B22" s="13">
        <v>0.0</v>
      </c>
      <c r="C22" s="5">
        <f>0.13/(149.4+118.371+442.8+642.948-614.887+3102.241+0.13+83.456+165.6+324+253.2+32.88+109.2)*D$4</f>
        <v>0.08552739148</v>
      </c>
      <c r="D22" s="6">
        <v>0.0</v>
      </c>
      <c r="E22" s="6">
        <v>0.0</v>
      </c>
      <c r="J22" s="6" t="s">
        <v>269</v>
      </c>
      <c r="K22" s="6">
        <v>165.6</v>
      </c>
      <c r="L22" s="8">
        <v>0.0</v>
      </c>
      <c r="M22" s="6">
        <v>0.0</v>
      </c>
      <c r="N22" s="9">
        <f t="shared" si="1"/>
        <v>165.6</v>
      </c>
      <c r="S22" s="6" t="s">
        <v>269</v>
      </c>
      <c r="T22" s="6">
        <v>165.6</v>
      </c>
      <c r="U22" s="8">
        <v>0.0</v>
      </c>
      <c r="V22" s="6">
        <v>0.0</v>
      </c>
      <c r="W22" s="9">
        <f t="shared" si="2"/>
        <v>165.6</v>
      </c>
      <c r="AB22" s="6" t="s">
        <v>269</v>
      </c>
      <c r="AC22" s="6">
        <v>0.0</v>
      </c>
      <c r="AD22" s="8">
        <v>0.0</v>
      </c>
      <c r="AE22" s="6">
        <v>0.0</v>
      </c>
      <c r="AF22" s="9">
        <f t="shared" si="3"/>
        <v>0</v>
      </c>
    </row>
    <row r="23">
      <c r="A23" s="6" t="s">
        <v>257</v>
      </c>
      <c r="B23" s="13">
        <v>0.0</v>
      </c>
      <c r="C23" s="5">
        <f>83.456/(149.4+118.371+442.8+642.948-614.887+3102.241+0.13+83.456+165.6+324+253.2+32.88+109.2)*D$4</f>
        <v>54.90595372</v>
      </c>
      <c r="D23" s="6">
        <v>0.0</v>
      </c>
      <c r="E23" s="6">
        <v>0.0</v>
      </c>
      <c r="J23" s="6" t="s">
        <v>270</v>
      </c>
      <c r="K23" s="6">
        <v>324.0</v>
      </c>
      <c r="L23" s="8">
        <v>0.0</v>
      </c>
      <c r="M23" s="6">
        <v>0.0</v>
      </c>
      <c r="N23" s="9">
        <f t="shared" si="1"/>
        <v>324</v>
      </c>
      <c r="P23" s="7"/>
      <c r="Q23" s="7"/>
      <c r="R23" s="7"/>
      <c r="S23" s="6" t="s">
        <v>270</v>
      </c>
      <c r="T23" s="6">
        <v>324.0</v>
      </c>
      <c r="U23" s="8">
        <v>0.0</v>
      </c>
      <c r="V23" s="6">
        <v>0.0</v>
      </c>
      <c r="W23" s="9">
        <f t="shared" si="2"/>
        <v>324</v>
      </c>
      <c r="AB23" s="6" t="s">
        <v>270</v>
      </c>
      <c r="AC23" s="6">
        <v>0.0</v>
      </c>
      <c r="AD23" s="8">
        <v>0.0</v>
      </c>
      <c r="AE23" s="6">
        <v>0.0</v>
      </c>
      <c r="AF23" s="9">
        <f t="shared" si="3"/>
        <v>0</v>
      </c>
    </row>
    <row r="24">
      <c r="A24" s="6" t="s">
        <v>258</v>
      </c>
      <c r="B24" s="13">
        <v>0.0</v>
      </c>
      <c r="C24" s="5">
        <f>324/(149.4+118.371+442.8+642.948-614.887+3102.241+0.13+83.456+165.6+324+253.2+32.88+109.2)*D$4</f>
        <v>213.1605757</v>
      </c>
      <c r="D24" s="6">
        <v>0.0</v>
      </c>
      <c r="E24" s="6">
        <v>0.0</v>
      </c>
      <c r="J24" s="6" t="s">
        <v>203</v>
      </c>
      <c r="K24" s="8">
        <v>610.819</v>
      </c>
      <c r="L24" s="8">
        <v>0.0</v>
      </c>
      <c r="M24" s="6">
        <v>0.0</v>
      </c>
      <c r="N24" s="5">
        <f t="shared" si="1"/>
        <v>610.819</v>
      </c>
      <c r="S24" s="6" t="s">
        <v>85</v>
      </c>
      <c r="T24" s="8">
        <v>1890.269</v>
      </c>
      <c r="U24" s="8">
        <v>0.0</v>
      </c>
      <c r="V24" s="6">
        <v>0.0</v>
      </c>
      <c r="W24" s="5">
        <f t="shared" si="2"/>
        <v>1890.269</v>
      </c>
      <c r="AB24" s="6" t="s">
        <v>85</v>
      </c>
      <c r="AC24" s="8">
        <v>1890.269</v>
      </c>
      <c r="AD24" s="8">
        <v>0.0</v>
      </c>
      <c r="AE24" s="6">
        <v>0.0</v>
      </c>
      <c r="AF24" s="5">
        <f t="shared" si="3"/>
        <v>1890.269</v>
      </c>
    </row>
    <row r="25">
      <c r="A25" s="6" t="s">
        <v>137</v>
      </c>
      <c r="B25" s="13">
        <v>0.0</v>
      </c>
      <c r="C25" s="5">
        <f>253.2/(149.4+118.371+442.8+642.948-614.887+3102.241+0.13+83.456+165.6+324+253.2+32.88+109.2)*D$4</f>
        <v>166.5810425</v>
      </c>
      <c r="D25" s="6">
        <v>0.0</v>
      </c>
      <c r="E25" s="6">
        <v>0.0</v>
      </c>
      <c r="J25" s="6" t="s">
        <v>271</v>
      </c>
      <c r="K25" s="8">
        <v>400.0</v>
      </c>
      <c r="L25" s="8">
        <v>0.0</v>
      </c>
      <c r="M25" s="6">
        <v>0.0</v>
      </c>
      <c r="N25" s="5">
        <f t="shared" si="1"/>
        <v>400</v>
      </c>
      <c r="S25" s="6" t="s">
        <v>203</v>
      </c>
      <c r="T25" s="8">
        <v>610.819</v>
      </c>
      <c r="U25" s="8">
        <v>0.0</v>
      </c>
      <c r="V25" s="6">
        <v>0.0</v>
      </c>
      <c r="W25" s="5">
        <f t="shared" si="2"/>
        <v>610.819</v>
      </c>
      <c r="AB25" s="6" t="s">
        <v>203</v>
      </c>
      <c r="AC25" s="8">
        <v>610.819</v>
      </c>
      <c r="AD25" s="8">
        <v>0.0</v>
      </c>
      <c r="AE25" s="6">
        <v>0.0</v>
      </c>
      <c r="AF25" s="5">
        <f t="shared" si="3"/>
        <v>610.819</v>
      </c>
    </row>
    <row r="26">
      <c r="A26" s="6" t="s">
        <v>142</v>
      </c>
      <c r="B26" s="13">
        <v>0.0</v>
      </c>
      <c r="C26" s="5">
        <f>32.88/(149.4+118.371+442.8+642.948-614.887+3102.241+0.13+83.456+165.6+324+253.2+32.88+109.2)*D$4</f>
        <v>21.63185102</v>
      </c>
      <c r="D26" s="6">
        <v>0.0</v>
      </c>
      <c r="E26" s="6">
        <v>0.0</v>
      </c>
      <c r="J26" s="6" t="s">
        <v>272</v>
      </c>
      <c r="K26" s="5">
        <f>1523.4-K25</f>
        <v>1123.4</v>
      </c>
      <c r="L26" s="8">
        <v>0.0</v>
      </c>
      <c r="M26" s="6">
        <v>0.0</v>
      </c>
      <c r="N26" s="5">
        <f t="shared" si="1"/>
        <v>1123.4</v>
      </c>
      <c r="S26" s="6" t="s">
        <v>271</v>
      </c>
      <c r="T26" s="8">
        <v>400.0</v>
      </c>
      <c r="U26" s="8">
        <v>0.0</v>
      </c>
      <c r="V26" s="6">
        <v>0.0</v>
      </c>
      <c r="W26" s="5">
        <f t="shared" si="2"/>
        <v>400</v>
      </c>
      <c r="AB26" s="6" t="s">
        <v>271</v>
      </c>
      <c r="AC26" s="8">
        <v>0.0</v>
      </c>
      <c r="AD26" s="8">
        <v>0.0</v>
      </c>
      <c r="AE26" s="6">
        <v>0.0</v>
      </c>
      <c r="AF26" s="5">
        <f t="shared" si="3"/>
        <v>0</v>
      </c>
    </row>
    <row r="27">
      <c r="A27" s="6" t="s">
        <v>273</v>
      </c>
      <c r="B27" s="13">
        <v>0.0</v>
      </c>
      <c r="C27" s="5">
        <f>109.2/(149.4+118.371+442.8+642.948-614.887+3102.241+0.13+83.456+165.6+324+253.2+32.88+109.2)*D$4</f>
        <v>71.84300885</v>
      </c>
      <c r="D27" s="6">
        <v>0.0</v>
      </c>
      <c r="E27" s="6">
        <v>0.0</v>
      </c>
      <c r="J27" s="6" t="s">
        <v>274</v>
      </c>
      <c r="K27" s="8">
        <v>117.6</v>
      </c>
      <c r="L27" s="8">
        <v>0.0</v>
      </c>
      <c r="M27" s="6">
        <v>0.0</v>
      </c>
      <c r="N27" s="5">
        <f t="shared" si="1"/>
        <v>117.6</v>
      </c>
      <c r="S27" s="6" t="s">
        <v>272</v>
      </c>
      <c r="T27" s="8">
        <f>1523.4-T25-T26</f>
        <v>512.581</v>
      </c>
      <c r="U27" s="8">
        <v>0.0</v>
      </c>
      <c r="V27" s="6">
        <v>0.0</v>
      </c>
      <c r="W27" s="5">
        <f t="shared" si="2"/>
        <v>512.581</v>
      </c>
      <c r="AB27" s="6" t="s">
        <v>272</v>
      </c>
      <c r="AC27" s="8">
        <f>1523.4-AC25-AC26</f>
        <v>912.581</v>
      </c>
      <c r="AD27" s="8">
        <v>0.0</v>
      </c>
      <c r="AE27" s="6">
        <v>0.0</v>
      </c>
      <c r="AF27" s="5">
        <f t="shared" si="3"/>
        <v>912.581</v>
      </c>
    </row>
    <row r="28">
      <c r="A28" s="6" t="s">
        <v>80</v>
      </c>
      <c r="B28" s="13">
        <v>0.0</v>
      </c>
      <c r="C28" s="5">
        <f>1890.269/(117.6+238.298+56.4+1890.269+1523.4+88.93+59.42+610.819+25.8+11.4+4.8+9)*D$5</f>
        <v>2150.123764</v>
      </c>
      <c r="D28" s="6">
        <v>0.0</v>
      </c>
      <c r="E28" s="6">
        <v>0.0</v>
      </c>
      <c r="J28" s="6" t="s">
        <v>275</v>
      </c>
      <c r="K28" s="8">
        <v>56.4</v>
      </c>
      <c r="L28" s="8">
        <v>0.0</v>
      </c>
      <c r="M28" s="6">
        <v>0.0</v>
      </c>
      <c r="N28" s="5">
        <f t="shared" si="1"/>
        <v>56.4</v>
      </c>
      <c r="S28" s="6" t="s">
        <v>275</v>
      </c>
      <c r="T28" s="8">
        <v>0.0</v>
      </c>
      <c r="U28" s="8">
        <v>0.0</v>
      </c>
      <c r="V28" s="6">
        <v>0.0</v>
      </c>
      <c r="W28" s="5">
        <f t="shared" si="2"/>
        <v>0</v>
      </c>
      <c r="AB28" s="6" t="s">
        <v>275</v>
      </c>
      <c r="AC28" s="8">
        <v>0.0</v>
      </c>
      <c r="AD28" s="8">
        <v>0.0</v>
      </c>
      <c r="AE28" s="6">
        <v>0.0</v>
      </c>
      <c r="AF28" s="5">
        <f t="shared" si="3"/>
        <v>0</v>
      </c>
    </row>
    <row r="29">
      <c r="A29" s="6" t="s">
        <v>182</v>
      </c>
      <c r="B29" s="13">
        <v>0.0</v>
      </c>
      <c r="C29" s="5">
        <f>610.819/(117.6+238.298+56.4+1890.269+1523.4+88.93+59.42+610.819+25.8+11.4+4.8+9)*D$5</f>
        <v>694.7881213</v>
      </c>
      <c r="D29" s="6">
        <v>0.0</v>
      </c>
      <c r="E29" s="6">
        <v>0.0</v>
      </c>
      <c r="J29" s="6" t="s">
        <v>276</v>
      </c>
      <c r="K29" s="6">
        <v>25.8</v>
      </c>
      <c r="L29" s="8">
        <v>0.0</v>
      </c>
      <c r="M29" s="6">
        <v>0.0</v>
      </c>
      <c r="N29" s="9">
        <f t="shared" si="1"/>
        <v>25.8</v>
      </c>
      <c r="S29" s="6" t="s">
        <v>276</v>
      </c>
      <c r="T29" s="8">
        <v>0.0</v>
      </c>
      <c r="U29" s="8">
        <v>0.0</v>
      </c>
      <c r="V29" s="6">
        <v>0.0</v>
      </c>
      <c r="W29" s="5">
        <f t="shared" si="2"/>
        <v>0</v>
      </c>
      <c r="AB29" s="6" t="s">
        <v>276</v>
      </c>
      <c r="AC29" s="8">
        <v>0.0</v>
      </c>
      <c r="AD29" s="8">
        <v>0.0</v>
      </c>
      <c r="AE29" s="6">
        <v>0.0</v>
      </c>
      <c r="AF29" s="5">
        <f t="shared" si="3"/>
        <v>0</v>
      </c>
    </row>
    <row r="30">
      <c r="A30" s="6" t="s">
        <v>261</v>
      </c>
      <c r="B30" s="13">
        <v>0.0</v>
      </c>
      <c r="C30" s="5">
        <f>1523.4/(117.6+238.298+56.4+1890.269+1523.4+88.93+59.42+610.819+25.8+11.4+4.8+9)*D$5</f>
        <v>1732.821382</v>
      </c>
      <c r="D30" s="6">
        <v>0.0</v>
      </c>
      <c r="E30" s="6">
        <v>0.0</v>
      </c>
      <c r="J30" s="6" t="s">
        <v>94</v>
      </c>
      <c r="K30" s="5">
        <f>5273.464351-SUM(K24:K29)</f>
        <v>2939.445351</v>
      </c>
      <c r="L30" s="8">
        <v>0.0</v>
      </c>
      <c r="M30" s="6">
        <v>0.0</v>
      </c>
      <c r="N30" s="5">
        <f t="shared" si="1"/>
        <v>2939.445351</v>
      </c>
      <c r="S30" s="6" t="s">
        <v>94</v>
      </c>
      <c r="T30" s="5">
        <f>5273.464351-SUM(T24:T29)</f>
        <v>1859.795351</v>
      </c>
      <c r="U30" s="8">
        <v>0.0</v>
      </c>
      <c r="V30" s="6">
        <v>0.0</v>
      </c>
      <c r="W30" s="5">
        <f t="shared" si="2"/>
        <v>1859.795351</v>
      </c>
      <c r="AB30" s="6" t="s">
        <v>94</v>
      </c>
      <c r="AC30" s="5">
        <f>5273.464351-SUM(AC24:AC29)</f>
        <v>1859.795351</v>
      </c>
      <c r="AD30" s="8">
        <v>0.0</v>
      </c>
      <c r="AE30" s="6">
        <v>0.0</v>
      </c>
      <c r="AF30" s="5">
        <f t="shared" si="3"/>
        <v>1859.795351</v>
      </c>
    </row>
    <row r="31">
      <c r="A31" s="6" t="s">
        <v>262</v>
      </c>
      <c r="B31" s="13">
        <v>0.0</v>
      </c>
      <c r="C31" s="5">
        <f>117.6/(117.6+238.298+56.4+1890.269+1523.4+88.93+59.42+610.819+25.8+11.4+4.8+9)*D$5</f>
        <v>133.7664399</v>
      </c>
      <c r="D31" s="6">
        <v>0.0</v>
      </c>
      <c r="E31" s="6">
        <v>0.0</v>
      </c>
    </row>
    <row r="32">
      <c r="A32" s="6" t="s">
        <v>277</v>
      </c>
      <c r="B32" s="8">
        <v>0.0</v>
      </c>
      <c r="C32" s="9">
        <f>238.298/(117.6+238.298+56.4+1890.269+1523.4+88.93+59.42+610.819+25.8+11.4+4.8+9)*D$5</f>
        <v>271.056761</v>
      </c>
      <c r="D32" s="6">
        <v>0.0</v>
      </c>
      <c r="E32" s="6">
        <v>0.0</v>
      </c>
    </row>
    <row r="33">
      <c r="A33" s="6" t="s">
        <v>264</v>
      </c>
      <c r="B33" s="8">
        <v>0.0</v>
      </c>
      <c r="C33" s="9">
        <f>56.4/(117.6+238.298+56.4+1890.269+1523.4+88.93+59.42+610.819+25.8+11.4+4.8+9)*D$5</f>
        <v>64.15329261</v>
      </c>
      <c r="D33" s="6">
        <v>0.0</v>
      </c>
      <c r="E33" s="6">
        <v>0.0</v>
      </c>
    </row>
    <row r="34">
      <c r="A34" s="6" t="s">
        <v>129</v>
      </c>
      <c r="B34" s="8">
        <v>0.0</v>
      </c>
      <c r="C34" s="9">
        <f>88.93/(117.6+238.298+56.4+1890.269+1523.4+88.93+59.42+610.819+25.8+11.4+4.8+9)*D$5</f>
        <v>101.1551828</v>
      </c>
      <c r="D34" s="6">
        <v>0.0</v>
      </c>
      <c r="E34" s="6">
        <v>0.0</v>
      </c>
      <c r="L34" s="5"/>
      <c r="M34" s="5"/>
      <c r="N34" s="5"/>
    </row>
    <row r="35">
      <c r="A35" s="6" t="s">
        <v>183</v>
      </c>
      <c r="B35" s="13">
        <v>0.0</v>
      </c>
      <c r="C35" s="9">
        <f>59.42/(117.6+238.298+56.4+1890.269+1523.4+88.93+59.42+610.819+25.8+11.4+4.8+9)*D$5</f>
        <v>67.58845119</v>
      </c>
      <c r="D35" s="6">
        <v>0.0</v>
      </c>
      <c r="E35" s="6">
        <v>0.0</v>
      </c>
      <c r="L35" s="5"/>
      <c r="M35" s="5"/>
      <c r="N35" s="5"/>
    </row>
    <row r="36">
      <c r="A36" s="6" t="s">
        <v>265</v>
      </c>
      <c r="B36" s="13">
        <v>0.0</v>
      </c>
      <c r="C36" s="9">
        <f>25.8/(117.6+238.298+56.4+1890.269+1523.4+88.93+59.42+610.819+25.8+11.4+4.8+9)*D$5</f>
        <v>29.34671896</v>
      </c>
      <c r="D36" s="6">
        <v>0.0</v>
      </c>
      <c r="E36" s="6">
        <v>0.0</v>
      </c>
      <c r="L36" s="5"/>
      <c r="M36" s="5"/>
      <c r="N36" s="5"/>
    </row>
    <row r="37">
      <c r="A37" s="6" t="s">
        <v>127</v>
      </c>
      <c r="B37" s="13">
        <v>0.0</v>
      </c>
      <c r="C37" s="9">
        <f>11.4/(117.6+238.298+56.4+1890.269+1523.4+88.93+59.42+610.819+25.8+11.4+4.8+9)*D$5</f>
        <v>12.96715489</v>
      </c>
      <c r="D37" s="6">
        <v>0.0</v>
      </c>
      <c r="E37" s="6">
        <v>0.0</v>
      </c>
      <c r="L37" s="5"/>
      <c r="M37" s="5"/>
      <c r="N37" s="5"/>
    </row>
    <row r="38">
      <c r="A38" s="6" t="s">
        <v>145</v>
      </c>
      <c r="B38" s="13">
        <v>0.0</v>
      </c>
      <c r="C38" s="9">
        <f>4.8/(117.6+238.298+56.4+1890.269+1523.4+88.93+59.42+610.819+25.8+11.4+4.8+9)*D$5</f>
        <v>5.45985469</v>
      </c>
      <c r="D38" s="6">
        <v>0.0</v>
      </c>
      <c r="E38" s="6">
        <v>0.0</v>
      </c>
      <c r="L38" s="5"/>
      <c r="M38" s="5"/>
      <c r="N38" s="5"/>
    </row>
    <row r="39">
      <c r="A39" s="6" t="s">
        <v>278</v>
      </c>
      <c r="B39" s="13">
        <v>0.0</v>
      </c>
      <c r="C39" s="9">
        <f>9/(117.6+238.298+56.4+1890.269+1523.4+88.93+59.42+610.819+25.8+11.4+4.8+9)*D$5</f>
        <v>10.23722754</v>
      </c>
      <c r="D39" s="6">
        <v>0.0</v>
      </c>
      <c r="E39" s="6">
        <v>0.0</v>
      </c>
      <c r="L39" s="5"/>
      <c r="M39" s="5"/>
      <c r="N39" s="5"/>
    </row>
    <row r="40">
      <c r="A40" s="6" t="s">
        <v>50</v>
      </c>
      <c r="B40" s="8">
        <f>2136.55/(2136.55+7939.35)*C6</f>
        <v>651.8034988</v>
      </c>
      <c r="C40" s="8">
        <v>0.0</v>
      </c>
      <c r="D40" s="6">
        <v>0.0</v>
      </c>
      <c r="E40" s="5">
        <f t="shared" ref="E40:E79" si="10">B40</f>
        <v>651.8034988</v>
      </c>
      <c r="L40" s="5"/>
      <c r="M40" s="5"/>
      <c r="N40" s="5"/>
    </row>
    <row r="41">
      <c r="A41" s="11" t="s">
        <v>279</v>
      </c>
      <c r="B41" s="8">
        <f>7939.35/(2136.55+7939.35)*C6</f>
        <v>2422.080508</v>
      </c>
      <c r="C41" s="8">
        <v>0.0</v>
      </c>
      <c r="D41" s="6">
        <v>0.0</v>
      </c>
      <c r="E41" s="5">
        <f t="shared" si="10"/>
        <v>2422.080508</v>
      </c>
      <c r="L41" s="5"/>
      <c r="M41" s="5"/>
      <c r="N41" s="5"/>
    </row>
    <row r="42">
      <c r="A42" s="6" t="s">
        <v>280</v>
      </c>
      <c r="B42" s="5">
        <f t="shared" ref="B42:B47" si="11">C7</f>
        <v>7788.686208</v>
      </c>
      <c r="C42" s="8">
        <v>0.0</v>
      </c>
      <c r="D42" s="6">
        <v>0.0</v>
      </c>
      <c r="E42" s="5">
        <f t="shared" si="10"/>
        <v>7788.686208</v>
      </c>
      <c r="L42" s="5"/>
      <c r="M42" s="5"/>
      <c r="N42" s="5"/>
    </row>
    <row r="43">
      <c r="A43" s="6" t="s">
        <v>281</v>
      </c>
      <c r="B43" s="5">
        <f t="shared" si="11"/>
        <v>48.75671462</v>
      </c>
      <c r="C43" s="8">
        <v>0.0</v>
      </c>
      <c r="D43" s="6">
        <v>0.0</v>
      </c>
      <c r="E43" s="5">
        <f t="shared" si="10"/>
        <v>48.75671462</v>
      </c>
      <c r="L43" s="5"/>
      <c r="M43" s="5"/>
      <c r="N43" s="5"/>
    </row>
    <row r="44">
      <c r="A44" s="6" t="s">
        <v>282</v>
      </c>
      <c r="B44" s="5">
        <f t="shared" si="11"/>
        <v>2.61671646</v>
      </c>
      <c r="C44" s="8">
        <v>0.0</v>
      </c>
      <c r="D44" s="6">
        <v>0.0</v>
      </c>
      <c r="E44" s="5">
        <f t="shared" si="10"/>
        <v>2.61671646</v>
      </c>
      <c r="L44" s="5"/>
      <c r="M44" s="5"/>
      <c r="N44" s="5"/>
    </row>
    <row r="45">
      <c r="A45" s="6" t="s">
        <v>283</v>
      </c>
      <c r="B45" s="5">
        <f t="shared" si="11"/>
        <v>43.40355629</v>
      </c>
      <c r="C45" s="8">
        <v>0.0</v>
      </c>
      <c r="D45" s="6">
        <v>0.0</v>
      </c>
      <c r="E45" s="5">
        <f t="shared" si="10"/>
        <v>43.40355629</v>
      </c>
      <c r="L45" s="5"/>
      <c r="M45" s="5"/>
      <c r="N45" s="5"/>
    </row>
    <row r="46">
      <c r="A46" s="6" t="s">
        <v>284</v>
      </c>
      <c r="B46" s="5">
        <f t="shared" si="11"/>
        <v>22.33886942</v>
      </c>
      <c r="C46" s="8">
        <v>0.0</v>
      </c>
      <c r="D46" s="6">
        <v>0.0</v>
      </c>
      <c r="E46" s="5">
        <f t="shared" si="10"/>
        <v>22.33886942</v>
      </c>
      <c r="L46" s="5"/>
      <c r="M46" s="5"/>
      <c r="N46" s="5"/>
    </row>
    <row r="47">
      <c r="A47" s="6" t="s">
        <v>285</v>
      </c>
      <c r="B47" s="5">
        <f t="shared" si="11"/>
        <v>3.899476088</v>
      </c>
      <c r="C47" s="8">
        <v>0.0</v>
      </c>
      <c r="D47" s="6">
        <v>0.0</v>
      </c>
      <c r="E47" s="5">
        <f t="shared" si="10"/>
        <v>3.899476088</v>
      </c>
      <c r="L47" s="5"/>
      <c r="M47" s="5"/>
      <c r="N47" s="5"/>
    </row>
    <row r="48">
      <c r="A48" s="6" t="s">
        <v>286</v>
      </c>
      <c r="B48" s="5">
        <f>1032.15/(1032.15+2299.85)*C13</f>
        <v>2.61308701</v>
      </c>
      <c r="C48" s="8">
        <v>0.0</v>
      </c>
      <c r="D48" s="6">
        <v>0.0</v>
      </c>
      <c r="E48" s="5">
        <f t="shared" si="10"/>
        <v>2.61308701</v>
      </c>
      <c r="L48" s="5"/>
      <c r="M48" s="5"/>
      <c r="N48" s="5"/>
    </row>
    <row r="49">
      <c r="A49" s="6" t="s">
        <v>287</v>
      </c>
      <c r="B49" s="5">
        <f>2299.85/(1032.15+2299.85)*C13</f>
        <v>5.822514323</v>
      </c>
      <c r="C49" s="8">
        <v>0.0</v>
      </c>
      <c r="D49" s="6">
        <v>0.0</v>
      </c>
      <c r="E49" s="5">
        <f t="shared" si="10"/>
        <v>5.822514323</v>
      </c>
      <c r="L49" s="5"/>
      <c r="M49" s="5"/>
      <c r="N49" s="5"/>
    </row>
    <row r="50">
      <c r="A50" s="6" t="s">
        <v>288</v>
      </c>
      <c r="B50" s="5">
        <f t="shared" ref="B50:B51" si="12">C14</f>
        <v>3.245142232</v>
      </c>
      <c r="C50" s="8">
        <v>0.0</v>
      </c>
      <c r="D50" s="6">
        <v>0.0</v>
      </c>
      <c r="E50" s="5">
        <f t="shared" si="10"/>
        <v>3.245142232</v>
      </c>
      <c r="L50" s="5"/>
      <c r="M50" s="5"/>
      <c r="N50" s="5"/>
    </row>
    <row r="51">
      <c r="A51" s="6" t="s">
        <v>289</v>
      </c>
      <c r="B51" s="5">
        <f t="shared" si="12"/>
        <v>40.71901901</v>
      </c>
      <c r="C51" s="8">
        <v>0.0</v>
      </c>
      <c r="D51" s="6">
        <v>0.0</v>
      </c>
      <c r="E51" s="5">
        <f t="shared" si="10"/>
        <v>40.71901901</v>
      </c>
      <c r="L51" s="5"/>
      <c r="M51" s="5"/>
      <c r="N51" s="5"/>
    </row>
    <row r="52">
      <c r="A52" s="6" t="s">
        <v>83</v>
      </c>
      <c r="B52" s="8">
        <f>2136.55/(2136.55+7939.35)*C16</f>
        <v>3.91466164</v>
      </c>
      <c r="C52" s="8">
        <v>0.0</v>
      </c>
      <c r="D52" s="6">
        <v>0.0</v>
      </c>
      <c r="E52" s="5">
        <f t="shared" si="10"/>
        <v>3.91466164</v>
      </c>
      <c r="L52" s="5"/>
      <c r="M52" s="5"/>
      <c r="N52" s="5"/>
    </row>
    <row r="53">
      <c r="A53" s="6" t="s">
        <v>290</v>
      </c>
      <c r="B53" s="8">
        <f>7939.35/(2136.55+7939.35)*C16</f>
        <v>14.54675476</v>
      </c>
      <c r="C53" s="8">
        <v>0.0</v>
      </c>
      <c r="D53" s="6">
        <v>0.0</v>
      </c>
      <c r="E53" s="5">
        <f t="shared" si="10"/>
        <v>14.54675476</v>
      </c>
      <c r="L53" s="5"/>
      <c r="M53" s="5"/>
      <c r="N53" s="5"/>
    </row>
    <row r="54">
      <c r="A54" s="6" t="s">
        <v>291</v>
      </c>
      <c r="B54" s="5">
        <f t="shared" ref="B54:B60" si="13">C17</f>
        <v>54.90595372</v>
      </c>
      <c r="C54" s="8">
        <v>0.0</v>
      </c>
      <c r="D54" s="6">
        <v>0.0</v>
      </c>
      <c r="E54" s="5">
        <f t="shared" si="10"/>
        <v>54.90595372</v>
      </c>
      <c r="L54" s="5"/>
      <c r="M54" s="5"/>
      <c r="N54" s="5"/>
    </row>
    <row r="55">
      <c r="A55" s="6" t="s">
        <v>267</v>
      </c>
      <c r="B55" s="5">
        <f t="shared" si="13"/>
        <v>98.2907099</v>
      </c>
      <c r="C55" s="8">
        <v>0.0</v>
      </c>
      <c r="D55" s="6">
        <v>0.0</v>
      </c>
      <c r="E55" s="5">
        <f t="shared" si="10"/>
        <v>98.2907099</v>
      </c>
      <c r="L55" s="5"/>
      <c r="M55" s="5"/>
      <c r="N55" s="5"/>
    </row>
    <row r="56">
      <c r="A56" s="6" t="s">
        <v>292</v>
      </c>
      <c r="B56" s="5">
        <f t="shared" si="13"/>
        <v>77.87663736</v>
      </c>
      <c r="C56" s="8">
        <v>0.0</v>
      </c>
      <c r="D56" s="6">
        <v>0.0</v>
      </c>
      <c r="E56" s="5">
        <f t="shared" si="10"/>
        <v>77.87663736</v>
      </c>
      <c r="L56" s="5"/>
      <c r="M56" s="5"/>
      <c r="N56" s="5"/>
    </row>
    <row r="57">
      <c r="A57" s="6" t="s">
        <v>268</v>
      </c>
      <c r="B57" s="5">
        <f t="shared" si="13"/>
        <v>291.3194535</v>
      </c>
      <c r="C57" s="8">
        <v>0.0</v>
      </c>
      <c r="D57" s="6">
        <v>0.0</v>
      </c>
      <c r="E57" s="5">
        <f t="shared" si="10"/>
        <v>291.3194535</v>
      </c>
      <c r="L57" s="5"/>
      <c r="M57" s="5"/>
      <c r="N57" s="5"/>
    </row>
    <row r="58">
      <c r="A58" s="6" t="s">
        <v>293</v>
      </c>
      <c r="B58" s="5">
        <f t="shared" si="13"/>
        <v>2040.973696</v>
      </c>
      <c r="C58" s="8">
        <v>0.0</v>
      </c>
      <c r="D58" s="6">
        <v>0.0</v>
      </c>
      <c r="E58" s="5">
        <f t="shared" si="10"/>
        <v>2040.973696</v>
      </c>
      <c r="L58" s="5"/>
      <c r="M58" s="5"/>
      <c r="N58" s="5"/>
    </row>
    <row r="59">
      <c r="A59" s="6" t="s">
        <v>185</v>
      </c>
      <c r="B59" s="5">
        <f t="shared" si="13"/>
        <v>0.08552739148</v>
      </c>
      <c r="C59" s="8">
        <v>0.0</v>
      </c>
      <c r="D59" s="6">
        <v>0.0</v>
      </c>
      <c r="E59" s="5">
        <f t="shared" si="10"/>
        <v>0.08552739148</v>
      </c>
      <c r="L59" s="5"/>
      <c r="M59" s="5"/>
      <c r="N59" s="5"/>
    </row>
    <row r="60">
      <c r="A60" s="6" t="s">
        <v>294</v>
      </c>
      <c r="B60" s="5">
        <f t="shared" si="13"/>
        <v>54.90595372</v>
      </c>
      <c r="C60" s="8">
        <v>0.0</v>
      </c>
      <c r="D60" s="6">
        <v>0.0</v>
      </c>
      <c r="E60" s="5">
        <f t="shared" si="10"/>
        <v>54.90595372</v>
      </c>
      <c r="L60" s="5"/>
      <c r="M60" s="5"/>
      <c r="N60" s="5"/>
    </row>
    <row r="61">
      <c r="A61" s="6" t="s">
        <v>295</v>
      </c>
      <c r="B61" s="5">
        <f>1032.15/(1032.15+2299.85)*C24</f>
        <v>66.03051867</v>
      </c>
      <c r="C61" s="8">
        <v>0.0</v>
      </c>
      <c r="D61" s="6">
        <v>0.0</v>
      </c>
      <c r="E61" s="5">
        <f t="shared" si="10"/>
        <v>66.03051867</v>
      </c>
      <c r="L61" s="5"/>
      <c r="M61" s="5"/>
      <c r="N61" s="5"/>
    </row>
    <row r="62">
      <c r="A62" s="6" t="s">
        <v>270</v>
      </c>
      <c r="B62" s="5">
        <f>2299.85/(1032.15+2299.85)*C24</f>
        <v>147.130057</v>
      </c>
      <c r="C62" s="8">
        <v>0.0</v>
      </c>
      <c r="D62" s="6">
        <v>0.0</v>
      </c>
      <c r="E62" s="5">
        <f t="shared" si="10"/>
        <v>147.130057</v>
      </c>
      <c r="L62" s="5"/>
      <c r="M62" s="5"/>
      <c r="N62" s="5"/>
    </row>
    <row r="63">
      <c r="A63" s="6" t="s">
        <v>166</v>
      </c>
      <c r="B63" s="5">
        <f t="shared" ref="B63:B65" si="14">C25</f>
        <v>166.5810425</v>
      </c>
      <c r="C63" s="8">
        <v>0.0</v>
      </c>
      <c r="D63" s="6">
        <v>0.0</v>
      </c>
      <c r="E63" s="5">
        <f t="shared" si="10"/>
        <v>166.5810425</v>
      </c>
      <c r="L63" s="5"/>
      <c r="M63" s="5"/>
      <c r="N63" s="5"/>
    </row>
    <row r="64">
      <c r="A64" s="6" t="s">
        <v>296</v>
      </c>
      <c r="B64" s="5">
        <f t="shared" si="14"/>
        <v>21.63185102</v>
      </c>
      <c r="C64" s="8">
        <v>0.0</v>
      </c>
      <c r="D64" s="6">
        <v>0.0</v>
      </c>
      <c r="E64" s="5">
        <f t="shared" si="10"/>
        <v>21.63185102</v>
      </c>
      <c r="L64" s="5"/>
      <c r="M64" s="5"/>
      <c r="N64" s="5"/>
    </row>
    <row r="65">
      <c r="A65" s="6" t="s">
        <v>297</v>
      </c>
      <c r="B65" s="5">
        <f t="shared" si="14"/>
        <v>71.84300885</v>
      </c>
      <c r="C65" s="8">
        <v>0.0</v>
      </c>
      <c r="D65" s="6">
        <v>0.0</v>
      </c>
      <c r="E65" s="5">
        <f t="shared" si="10"/>
        <v>71.84300885</v>
      </c>
      <c r="L65" s="5"/>
      <c r="M65" s="5"/>
      <c r="N65" s="5"/>
    </row>
    <row r="66">
      <c r="A66" s="6" t="s">
        <v>85</v>
      </c>
      <c r="B66" s="8">
        <f>2136.55/(2136.55+7939.35)*C28</f>
        <v>455.9242278</v>
      </c>
      <c r="C66" s="8">
        <v>0.0</v>
      </c>
      <c r="D66" s="6">
        <v>0.0</v>
      </c>
      <c r="E66" s="5">
        <f t="shared" si="10"/>
        <v>455.9242278</v>
      </c>
      <c r="L66" s="5"/>
      <c r="M66" s="5"/>
      <c r="N66" s="5"/>
    </row>
    <row r="67">
      <c r="A67" s="6" t="s">
        <v>298</v>
      </c>
      <c r="B67" s="8">
        <f>7939.35/(2136.55+7939.35)*C28</f>
        <v>1694.199536</v>
      </c>
      <c r="C67" s="8">
        <v>0.0</v>
      </c>
      <c r="D67" s="6">
        <v>0.0</v>
      </c>
      <c r="E67" s="5">
        <f t="shared" si="10"/>
        <v>1694.199536</v>
      </c>
      <c r="L67" s="5"/>
      <c r="M67" s="5"/>
      <c r="N67" s="5"/>
    </row>
    <row r="68">
      <c r="A68" s="6" t="s">
        <v>299</v>
      </c>
      <c r="B68" s="5">
        <f t="shared" ref="B68:B74" si="15">C29</f>
        <v>694.7881213</v>
      </c>
      <c r="C68" s="8">
        <v>0.0</v>
      </c>
      <c r="D68" s="6">
        <v>0.0</v>
      </c>
      <c r="E68" s="5">
        <f t="shared" si="10"/>
        <v>694.7881213</v>
      </c>
      <c r="L68" s="5"/>
      <c r="M68" s="5"/>
      <c r="N68" s="5"/>
    </row>
    <row r="69">
      <c r="A69" s="6" t="s">
        <v>271</v>
      </c>
      <c r="B69" s="5">
        <f t="shared" si="15"/>
        <v>1732.821382</v>
      </c>
      <c r="C69" s="8">
        <v>0.0</v>
      </c>
      <c r="D69" s="6">
        <v>0.0</v>
      </c>
      <c r="E69" s="5">
        <f t="shared" si="10"/>
        <v>1732.821382</v>
      </c>
      <c r="L69" s="5"/>
      <c r="M69" s="5"/>
      <c r="N69" s="5"/>
    </row>
    <row r="70">
      <c r="A70" s="6" t="s">
        <v>274</v>
      </c>
      <c r="B70" s="5">
        <f t="shared" si="15"/>
        <v>133.7664399</v>
      </c>
      <c r="C70" s="8">
        <v>0.0</v>
      </c>
      <c r="D70" s="6">
        <v>0.0</v>
      </c>
      <c r="E70" s="5">
        <f t="shared" si="10"/>
        <v>133.7664399</v>
      </c>
      <c r="L70" s="5"/>
      <c r="M70" s="5"/>
      <c r="N70" s="5"/>
    </row>
    <row r="71">
      <c r="A71" s="6" t="s">
        <v>300</v>
      </c>
      <c r="B71" s="9">
        <f t="shared" si="15"/>
        <v>271.056761</v>
      </c>
      <c r="C71" s="8">
        <v>0.0</v>
      </c>
      <c r="D71" s="6">
        <v>0.0</v>
      </c>
      <c r="E71" s="9">
        <f t="shared" si="10"/>
        <v>271.056761</v>
      </c>
      <c r="L71" s="5"/>
      <c r="M71" s="5"/>
      <c r="N71" s="5"/>
    </row>
    <row r="72">
      <c r="A72" s="6" t="s">
        <v>275</v>
      </c>
      <c r="B72" s="9">
        <f t="shared" si="15"/>
        <v>64.15329261</v>
      </c>
      <c r="C72" s="8">
        <v>0.0</v>
      </c>
      <c r="D72" s="6">
        <v>0.0</v>
      </c>
      <c r="E72" s="9">
        <f t="shared" si="10"/>
        <v>64.15329261</v>
      </c>
      <c r="L72" s="5"/>
      <c r="M72" s="5"/>
      <c r="N72" s="5"/>
    </row>
    <row r="73">
      <c r="A73" s="6" t="s">
        <v>301</v>
      </c>
      <c r="B73" s="9">
        <f t="shared" si="15"/>
        <v>101.1551828</v>
      </c>
      <c r="C73" s="8">
        <v>0.0</v>
      </c>
      <c r="D73" s="6">
        <v>0.0</v>
      </c>
      <c r="E73" s="9">
        <f t="shared" si="10"/>
        <v>101.1551828</v>
      </c>
      <c r="L73" s="5"/>
      <c r="M73" s="5"/>
      <c r="N73" s="5"/>
    </row>
    <row r="74">
      <c r="A74" s="6" t="s">
        <v>194</v>
      </c>
      <c r="B74" s="9">
        <f t="shared" si="15"/>
        <v>67.58845119</v>
      </c>
      <c r="C74" s="8">
        <v>0.0</v>
      </c>
      <c r="D74" s="6">
        <v>0.0</v>
      </c>
      <c r="E74" s="9">
        <f t="shared" si="10"/>
        <v>67.58845119</v>
      </c>
      <c r="L74" s="5"/>
      <c r="M74" s="5"/>
      <c r="N74" s="5"/>
    </row>
    <row r="75">
      <c r="A75" s="6" t="s">
        <v>302</v>
      </c>
      <c r="B75" s="5">
        <f>1032.15/(1032.15+2299.85)*C36</f>
        <v>9.090701073</v>
      </c>
      <c r="C75" s="8">
        <v>0.0</v>
      </c>
      <c r="D75" s="6">
        <v>0.0</v>
      </c>
      <c r="E75" s="5">
        <f t="shared" si="10"/>
        <v>9.090701073</v>
      </c>
      <c r="L75" s="5"/>
      <c r="M75" s="5"/>
      <c r="N75" s="5"/>
    </row>
    <row r="76">
      <c r="A76" s="6" t="s">
        <v>276</v>
      </c>
      <c r="B76" s="5">
        <f>2299.85/(1032.15+2299.85)*C36</f>
        <v>20.25601789</v>
      </c>
      <c r="C76" s="8">
        <v>0.0</v>
      </c>
      <c r="D76" s="6">
        <v>0.0</v>
      </c>
      <c r="E76" s="5">
        <f t="shared" si="10"/>
        <v>20.25601789</v>
      </c>
      <c r="L76" s="5"/>
      <c r="M76" s="5"/>
      <c r="N76" s="5"/>
    </row>
    <row r="77">
      <c r="A77" s="6" t="s">
        <v>174</v>
      </c>
      <c r="B77" s="9">
        <f t="shared" ref="B77:B79" si="16">C37</f>
        <v>12.96715489</v>
      </c>
      <c r="C77" s="8">
        <v>0.0</v>
      </c>
      <c r="D77" s="6">
        <v>0.0</v>
      </c>
      <c r="E77" s="9">
        <f t="shared" si="10"/>
        <v>12.96715489</v>
      </c>
      <c r="L77" s="5"/>
      <c r="M77" s="5"/>
      <c r="N77" s="5"/>
    </row>
    <row r="78">
      <c r="A78" s="6" t="s">
        <v>303</v>
      </c>
      <c r="B78" s="9">
        <f t="shared" si="16"/>
        <v>5.45985469</v>
      </c>
      <c r="C78" s="8">
        <v>0.0</v>
      </c>
      <c r="D78" s="6">
        <v>0.0</v>
      </c>
      <c r="E78" s="9">
        <f t="shared" si="10"/>
        <v>5.45985469</v>
      </c>
      <c r="L78" s="5"/>
      <c r="M78" s="5"/>
      <c r="N78" s="5"/>
    </row>
    <row r="79">
      <c r="A79" s="6" t="s">
        <v>304</v>
      </c>
      <c r="B79" s="9">
        <f t="shared" si="16"/>
        <v>10.23722754</v>
      </c>
      <c r="C79" s="8">
        <v>0.0</v>
      </c>
      <c r="D79" s="6">
        <v>0.0</v>
      </c>
      <c r="E79" s="9">
        <f t="shared" si="10"/>
        <v>10.23722754</v>
      </c>
      <c r="L79" s="5"/>
      <c r="M79" s="5"/>
      <c r="N79" s="5"/>
    </row>
    <row r="80">
      <c r="L80" s="5"/>
      <c r="M80" s="5"/>
      <c r="N80" s="5"/>
    </row>
    <row r="81">
      <c r="L81" s="5"/>
      <c r="M81" s="5"/>
      <c r="N81" s="5"/>
    </row>
    <row r="82">
      <c r="L82" s="5"/>
      <c r="M82" s="5"/>
      <c r="N82" s="5"/>
    </row>
    <row r="83">
      <c r="L83" s="5"/>
      <c r="M83" s="5"/>
      <c r="N83" s="5"/>
    </row>
    <row r="84">
      <c r="L84" s="5"/>
      <c r="M84" s="5"/>
      <c r="N84" s="5"/>
    </row>
    <row r="85">
      <c r="L85" s="5"/>
      <c r="M85" s="5"/>
      <c r="N85" s="5"/>
    </row>
    <row r="86">
      <c r="L86" s="5"/>
      <c r="M86" s="5"/>
      <c r="N86" s="5"/>
    </row>
    <row r="87">
      <c r="L87" s="5"/>
      <c r="M87" s="5"/>
      <c r="N87" s="5"/>
    </row>
    <row r="88">
      <c r="L88" s="5"/>
      <c r="M88" s="5"/>
      <c r="N88" s="5"/>
    </row>
    <row r="89">
      <c r="L89" s="5"/>
      <c r="M89" s="5"/>
      <c r="N89" s="5"/>
    </row>
    <row r="90">
      <c r="L90" s="5"/>
      <c r="M90" s="5"/>
      <c r="N90" s="5"/>
    </row>
    <row r="91">
      <c r="L91" s="5"/>
      <c r="M91" s="5"/>
      <c r="N91" s="5"/>
    </row>
    <row r="92">
      <c r="L92" s="5"/>
      <c r="M92" s="5"/>
      <c r="N92" s="5"/>
    </row>
    <row r="93">
      <c r="L93" s="5"/>
      <c r="M93" s="5"/>
      <c r="N93" s="5"/>
    </row>
    <row r="94">
      <c r="L94" s="5"/>
      <c r="M94" s="5"/>
      <c r="N94" s="5"/>
    </row>
    <row r="95">
      <c r="L95" s="5"/>
      <c r="M95" s="5"/>
      <c r="N95" s="5"/>
    </row>
    <row r="96">
      <c r="L96" s="5"/>
      <c r="M96" s="5"/>
      <c r="N96" s="5"/>
    </row>
    <row r="97">
      <c r="L97" s="5"/>
      <c r="M97" s="5"/>
      <c r="N97" s="5"/>
    </row>
    <row r="98">
      <c r="L98" s="5"/>
      <c r="M98" s="5"/>
      <c r="N98" s="5"/>
    </row>
    <row r="99">
      <c r="L99" s="5"/>
      <c r="M99" s="5"/>
      <c r="N99" s="5"/>
    </row>
    <row r="100">
      <c r="L100" s="5"/>
      <c r="M100" s="5"/>
      <c r="N100" s="5"/>
    </row>
    <row r="101">
      <c r="L101" s="5"/>
      <c r="M101" s="5"/>
      <c r="N101" s="5"/>
    </row>
    <row r="102">
      <c r="L102" s="5"/>
      <c r="M102" s="5"/>
      <c r="N102" s="5"/>
    </row>
    <row r="103">
      <c r="L103" s="5"/>
      <c r="M103" s="5"/>
      <c r="N103" s="5"/>
    </row>
    <row r="104">
      <c r="L104" s="5"/>
      <c r="M104" s="5"/>
      <c r="N104" s="5"/>
    </row>
    <row r="105">
      <c r="L105" s="5"/>
      <c r="M105" s="5"/>
      <c r="N105" s="5"/>
    </row>
    <row r="106">
      <c r="L106" s="5"/>
      <c r="M106" s="5"/>
      <c r="N106" s="5"/>
    </row>
    <row r="107">
      <c r="L107" s="5"/>
      <c r="M107" s="5"/>
      <c r="N107" s="5"/>
    </row>
    <row r="108">
      <c r="L108" s="5"/>
      <c r="M108" s="5"/>
      <c r="N108" s="5"/>
    </row>
    <row r="109">
      <c r="L109" s="5"/>
      <c r="M109" s="5"/>
      <c r="N109" s="5"/>
    </row>
    <row r="110">
      <c r="L110" s="5"/>
      <c r="M110" s="5"/>
      <c r="N110" s="5"/>
    </row>
    <row r="111">
      <c r="L111" s="5"/>
      <c r="M111" s="5"/>
      <c r="N111" s="5"/>
    </row>
    <row r="112">
      <c r="L112" s="5"/>
      <c r="M112" s="5"/>
      <c r="N112" s="5"/>
    </row>
    <row r="113">
      <c r="L113" s="5"/>
      <c r="M113" s="5"/>
      <c r="N113" s="5"/>
    </row>
    <row r="114">
      <c r="L114" s="5"/>
      <c r="M114" s="5"/>
      <c r="N114" s="5"/>
    </row>
    <row r="115">
      <c r="L115" s="5"/>
      <c r="M115" s="5"/>
      <c r="N115" s="5"/>
    </row>
    <row r="116">
      <c r="L116" s="5"/>
      <c r="M116" s="5"/>
      <c r="N116" s="5"/>
    </row>
    <row r="117">
      <c r="L117" s="5"/>
      <c r="M117" s="5"/>
      <c r="N117" s="5"/>
    </row>
    <row r="118">
      <c r="L118" s="5"/>
      <c r="M118" s="5"/>
      <c r="N118" s="5"/>
    </row>
    <row r="119">
      <c r="L119" s="5"/>
      <c r="M119" s="5"/>
      <c r="N119" s="5"/>
    </row>
    <row r="120">
      <c r="L120" s="5"/>
      <c r="M120" s="5"/>
      <c r="N120" s="5"/>
    </row>
    <row r="121">
      <c r="L121" s="5"/>
      <c r="M121" s="5"/>
      <c r="N121" s="5"/>
    </row>
    <row r="122">
      <c r="L122" s="5"/>
      <c r="M122" s="5"/>
      <c r="N122" s="5"/>
    </row>
    <row r="123">
      <c r="L123" s="5"/>
      <c r="M123" s="5"/>
      <c r="N123" s="5"/>
    </row>
    <row r="124">
      <c r="L124" s="5"/>
      <c r="M124" s="5"/>
      <c r="N124" s="5"/>
    </row>
    <row r="125">
      <c r="L125" s="5"/>
      <c r="M125" s="5"/>
      <c r="N125" s="5"/>
    </row>
    <row r="126">
      <c r="L126" s="5"/>
      <c r="M126" s="5"/>
      <c r="N126" s="5"/>
    </row>
    <row r="127">
      <c r="L127" s="5"/>
      <c r="M127" s="5"/>
      <c r="N127" s="5"/>
    </row>
    <row r="128">
      <c r="L128" s="5"/>
      <c r="M128" s="5"/>
      <c r="N128" s="5"/>
    </row>
    <row r="129">
      <c r="L129" s="5"/>
      <c r="M129" s="5"/>
      <c r="N129" s="5"/>
    </row>
    <row r="130">
      <c r="L130" s="5"/>
      <c r="M130" s="5"/>
      <c r="N130" s="5"/>
    </row>
    <row r="131">
      <c r="L131" s="5"/>
      <c r="M131" s="5"/>
      <c r="N131" s="5"/>
    </row>
    <row r="132">
      <c r="L132" s="5"/>
      <c r="M132" s="5"/>
      <c r="N132" s="5"/>
    </row>
    <row r="133">
      <c r="L133" s="5"/>
      <c r="M133" s="5"/>
      <c r="N133" s="5"/>
    </row>
    <row r="134">
      <c r="L134" s="5"/>
      <c r="M134" s="5"/>
      <c r="N134" s="5"/>
    </row>
    <row r="135">
      <c r="L135" s="5"/>
      <c r="M135" s="5"/>
      <c r="N135" s="5"/>
    </row>
    <row r="136">
      <c r="L136" s="5"/>
      <c r="M136" s="5"/>
      <c r="N136" s="5"/>
    </row>
    <row r="137">
      <c r="L137" s="5"/>
      <c r="M137" s="5"/>
      <c r="N137" s="5"/>
    </row>
    <row r="138">
      <c r="L138" s="5"/>
      <c r="M138" s="5"/>
      <c r="N138" s="5"/>
    </row>
    <row r="139">
      <c r="L139" s="5"/>
      <c r="M139" s="5"/>
      <c r="N139" s="5"/>
    </row>
    <row r="140">
      <c r="L140" s="5"/>
      <c r="M140" s="5"/>
      <c r="N140" s="5"/>
    </row>
    <row r="141">
      <c r="L141" s="5"/>
      <c r="M141" s="5"/>
      <c r="N141" s="5"/>
    </row>
    <row r="142">
      <c r="L142" s="5"/>
      <c r="M142" s="5"/>
      <c r="N142" s="5"/>
    </row>
    <row r="143">
      <c r="L143" s="5"/>
      <c r="M143" s="5"/>
      <c r="N143" s="5"/>
    </row>
    <row r="144">
      <c r="L144" s="5"/>
      <c r="M144" s="5"/>
      <c r="N144" s="5"/>
    </row>
    <row r="145">
      <c r="L145" s="5"/>
      <c r="M145" s="5"/>
      <c r="N145" s="5"/>
    </row>
    <row r="146">
      <c r="L146" s="5"/>
      <c r="M146" s="5"/>
      <c r="N146" s="5"/>
    </row>
    <row r="147">
      <c r="L147" s="5"/>
      <c r="M147" s="5"/>
      <c r="N147" s="5"/>
    </row>
    <row r="148">
      <c r="L148" s="5"/>
      <c r="M148" s="5"/>
      <c r="N148" s="5"/>
    </row>
    <row r="149">
      <c r="L149" s="5"/>
      <c r="M149" s="5"/>
      <c r="N149" s="5"/>
    </row>
    <row r="150">
      <c r="L150" s="5"/>
      <c r="M150" s="5"/>
      <c r="N150" s="5"/>
    </row>
    <row r="151">
      <c r="L151" s="5"/>
      <c r="M151" s="5"/>
      <c r="N151" s="5"/>
    </row>
    <row r="152">
      <c r="L152" s="5"/>
      <c r="M152" s="5"/>
      <c r="N152" s="5"/>
    </row>
    <row r="153">
      <c r="L153" s="5"/>
      <c r="M153" s="5"/>
      <c r="N153" s="5"/>
    </row>
    <row r="154">
      <c r="L154" s="5"/>
      <c r="M154" s="5"/>
      <c r="N154" s="5"/>
    </row>
    <row r="155">
      <c r="L155" s="5"/>
      <c r="M155" s="5"/>
      <c r="N155" s="5"/>
    </row>
    <row r="156">
      <c r="L156" s="5"/>
      <c r="M156" s="5"/>
      <c r="N156" s="5"/>
    </row>
    <row r="157">
      <c r="L157" s="5"/>
      <c r="M157" s="5"/>
      <c r="N157" s="5"/>
    </row>
    <row r="158">
      <c r="L158" s="5"/>
      <c r="M158" s="5"/>
      <c r="N158" s="5"/>
    </row>
    <row r="159">
      <c r="L159" s="5"/>
      <c r="M159" s="5"/>
      <c r="N159" s="5"/>
    </row>
    <row r="160">
      <c r="L160" s="5"/>
      <c r="M160" s="5"/>
      <c r="N160" s="5"/>
    </row>
    <row r="161">
      <c r="L161" s="5"/>
      <c r="M161" s="5"/>
      <c r="N161" s="5"/>
    </row>
    <row r="162">
      <c r="L162" s="5"/>
      <c r="M162" s="5"/>
      <c r="N162" s="5"/>
    </row>
    <row r="163">
      <c r="L163" s="5"/>
      <c r="M163" s="5"/>
      <c r="N163" s="5"/>
    </row>
    <row r="164">
      <c r="L164" s="5"/>
      <c r="M164" s="5"/>
      <c r="N164" s="5"/>
    </row>
    <row r="165">
      <c r="L165" s="5"/>
      <c r="M165" s="5"/>
      <c r="N165" s="5"/>
    </row>
    <row r="166">
      <c r="L166" s="5"/>
      <c r="M166" s="5"/>
      <c r="N166" s="5"/>
    </row>
    <row r="167">
      <c r="L167" s="5"/>
      <c r="M167" s="5"/>
      <c r="N167" s="5"/>
    </row>
    <row r="168">
      <c r="L168" s="5"/>
      <c r="M168" s="5"/>
      <c r="N168" s="5"/>
    </row>
    <row r="169">
      <c r="L169" s="5"/>
      <c r="M169" s="5"/>
      <c r="N169" s="5"/>
    </row>
    <row r="170">
      <c r="L170" s="5"/>
      <c r="M170" s="5"/>
      <c r="N170" s="5"/>
    </row>
    <row r="171">
      <c r="L171" s="5"/>
      <c r="M171" s="5"/>
      <c r="N171" s="5"/>
    </row>
    <row r="172">
      <c r="L172" s="5"/>
      <c r="M172" s="5"/>
      <c r="N172" s="5"/>
    </row>
    <row r="173">
      <c r="L173" s="5"/>
      <c r="M173" s="5"/>
      <c r="N173" s="5"/>
    </row>
    <row r="174">
      <c r="L174" s="5"/>
      <c r="M174" s="5"/>
      <c r="N174" s="5"/>
    </row>
    <row r="175">
      <c r="L175" s="5"/>
      <c r="M175" s="5"/>
      <c r="N175" s="5"/>
    </row>
    <row r="176">
      <c r="L176" s="5"/>
      <c r="M176" s="5"/>
      <c r="N176" s="5"/>
    </row>
    <row r="177">
      <c r="L177" s="5"/>
      <c r="M177" s="5"/>
      <c r="N177" s="5"/>
    </row>
    <row r="178">
      <c r="L178" s="5"/>
      <c r="M178" s="5"/>
      <c r="N178" s="5"/>
    </row>
    <row r="179">
      <c r="L179" s="5"/>
      <c r="M179" s="5"/>
      <c r="N179" s="5"/>
    </row>
    <row r="180">
      <c r="L180" s="5"/>
      <c r="M180" s="5"/>
      <c r="N180" s="5"/>
    </row>
    <row r="181">
      <c r="L181" s="5"/>
      <c r="M181" s="5"/>
      <c r="N181" s="5"/>
    </row>
    <row r="182">
      <c r="L182" s="5"/>
      <c r="M182" s="5"/>
      <c r="N182" s="5"/>
    </row>
    <row r="183">
      <c r="L183" s="5"/>
      <c r="M183" s="5"/>
      <c r="N183" s="5"/>
    </row>
    <row r="184">
      <c r="L184" s="5"/>
      <c r="M184" s="5"/>
      <c r="N184" s="5"/>
    </row>
    <row r="185">
      <c r="L185" s="5"/>
      <c r="M185" s="5"/>
      <c r="N185" s="5"/>
    </row>
    <row r="186">
      <c r="L186" s="5"/>
      <c r="M186" s="5"/>
      <c r="N186" s="5"/>
    </row>
    <row r="187">
      <c r="L187" s="5"/>
      <c r="M187" s="5"/>
      <c r="N187" s="5"/>
    </row>
    <row r="188">
      <c r="L188" s="5"/>
      <c r="M188" s="5"/>
      <c r="N188" s="5"/>
    </row>
    <row r="189">
      <c r="L189" s="5"/>
      <c r="M189" s="5"/>
      <c r="N189" s="5"/>
    </row>
    <row r="190">
      <c r="L190" s="5"/>
      <c r="M190" s="5"/>
      <c r="N190" s="5"/>
    </row>
    <row r="191">
      <c r="L191" s="5"/>
      <c r="M191" s="5"/>
      <c r="N191" s="5"/>
    </row>
    <row r="192">
      <c r="L192" s="5"/>
      <c r="M192" s="5"/>
      <c r="N192" s="5"/>
    </row>
    <row r="193">
      <c r="L193" s="5"/>
      <c r="M193" s="5"/>
      <c r="N193" s="5"/>
    </row>
    <row r="194">
      <c r="L194" s="5"/>
      <c r="M194" s="5"/>
      <c r="N194" s="5"/>
    </row>
    <row r="195">
      <c r="L195" s="5"/>
      <c r="M195" s="5"/>
      <c r="N195" s="5"/>
    </row>
    <row r="196">
      <c r="L196" s="5"/>
      <c r="M196" s="5"/>
      <c r="N196" s="5"/>
    </row>
    <row r="197">
      <c r="L197" s="5"/>
      <c r="M197" s="5"/>
      <c r="N197" s="5"/>
    </row>
    <row r="198">
      <c r="L198" s="5"/>
      <c r="M198" s="5"/>
      <c r="N198" s="5"/>
    </row>
    <row r="199">
      <c r="L199" s="5"/>
      <c r="M199" s="5"/>
      <c r="N199" s="5"/>
    </row>
    <row r="200">
      <c r="L200" s="5"/>
      <c r="M200" s="5"/>
      <c r="N200" s="5"/>
    </row>
    <row r="201">
      <c r="L201" s="5"/>
      <c r="M201" s="5"/>
      <c r="N201" s="5"/>
    </row>
    <row r="202">
      <c r="L202" s="5"/>
      <c r="M202" s="5"/>
      <c r="N202" s="5"/>
    </row>
    <row r="203">
      <c r="L203" s="5"/>
      <c r="M203" s="5"/>
      <c r="N203" s="5"/>
    </row>
    <row r="204">
      <c r="L204" s="5"/>
      <c r="M204" s="5"/>
      <c r="N204" s="5"/>
    </row>
    <row r="205">
      <c r="L205" s="5"/>
      <c r="M205" s="5"/>
      <c r="N205" s="5"/>
    </row>
    <row r="206">
      <c r="L206" s="5"/>
      <c r="M206" s="5"/>
      <c r="N206" s="5"/>
    </row>
    <row r="207">
      <c r="L207" s="5"/>
      <c r="M207" s="5"/>
      <c r="N207" s="5"/>
    </row>
    <row r="208">
      <c r="L208" s="5"/>
      <c r="M208" s="5"/>
      <c r="N208" s="5"/>
    </row>
    <row r="209">
      <c r="L209" s="5"/>
      <c r="M209" s="5"/>
      <c r="N209" s="5"/>
    </row>
    <row r="210">
      <c r="L210" s="5"/>
      <c r="M210" s="5"/>
      <c r="N210" s="5"/>
    </row>
    <row r="211">
      <c r="L211" s="5"/>
      <c r="M211" s="5"/>
      <c r="N211" s="5"/>
    </row>
    <row r="212">
      <c r="L212" s="5"/>
      <c r="M212" s="5"/>
      <c r="N212" s="5"/>
    </row>
    <row r="213">
      <c r="L213" s="5"/>
      <c r="M213" s="5"/>
      <c r="N213" s="5"/>
    </row>
    <row r="214">
      <c r="L214" s="5"/>
      <c r="M214" s="5"/>
      <c r="N214" s="5"/>
    </row>
    <row r="215">
      <c r="L215" s="5"/>
      <c r="M215" s="5"/>
      <c r="N215" s="5"/>
    </row>
    <row r="216">
      <c r="L216" s="5"/>
      <c r="M216" s="5"/>
      <c r="N216" s="5"/>
    </row>
    <row r="217">
      <c r="L217" s="5"/>
      <c r="M217" s="5"/>
      <c r="N217" s="5"/>
    </row>
    <row r="218">
      <c r="L218" s="5"/>
      <c r="M218" s="5"/>
      <c r="N218" s="5"/>
    </row>
    <row r="219">
      <c r="L219" s="5"/>
      <c r="M219" s="5"/>
      <c r="N219" s="5"/>
    </row>
    <row r="220">
      <c r="L220" s="5"/>
      <c r="M220" s="5"/>
      <c r="N220" s="5"/>
    </row>
    <row r="221">
      <c r="L221" s="5"/>
      <c r="M221" s="5"/>
      <c r="N221" s="5"/>
    </row>
    <row r="222">
      <c r="L222" s="5"/>
      <c r="M222" s="5"/>
      <c r="N222" s="5"/>
    </row>
    <row r="223">
      <c r="L223" s="5"/>
      <c r="M223" s="5"/>
      <c r="N223" s="5"/>
    </row>
    <row r="224">
      <c r="L224" s="5"/>
      <c r="M224" s="5"/>
      <c r="N224" s="5"/>
    </row>
    <row r="225">
      <c r="L225" s="5"/>
      <c r="M225" s="5"/>
      <c r="N225" s="5"/>
    </row>
    <row r="226">
      <c r="L226" s="5"/>
      <c r="M226" s="5"/>
      <c r="N226" s="5"/>
    </row>
    <row r="227">
      <c r="L227" s="5"/>
      <c r="M227" s="5"/>
      <c r="N227" s="5"/>
    </row>
    <row r="228">
      <c r="L228" s="5"/>
      <c r="M228" s="5"/>
      <c r="N228" s="5"/>
    </row>
    <row r="229">
      <c r="L229" s="5"/>
      <c r="M229" s="5"/>
      <c r="N229" s="5"/>
    </row>
    <row r="230">
      <c r="L230" s="5"/>
      <c r="M230" s="5"/>
      <c r="N230" s="5"/>
    </row>
    <row r="231">
      <c r="L231" s="5"/>
      <c r="M231" s="5"/>
      <c r="N231" s="5"/>
    </row>
    <row r="232">
      <c r="L232" s="5"/>
      <c r="M232" s="5"/>
      <c r="N232" s="5"/>
    </row>
    <row r="233">
      <c r="L233" s="5"/>
      <c r="M233" s="5"/>
      <c r="N233" s="5"/>
    </row>
    <row r="234">
      <c r="L234" s="5"/>
      <c r="M234" s="5"/>
      <c r="N234" s="5"/>
    </row>
    <row r="235">
      <c r="L235" s="5"/>
      <c r="M235" s="5"/>
      <c r="N235" s="5"/>
    </row>
    <row r="236">
      <c r="L236" s="5"/>
      <c r="M236" s="5"/>
      <c r="N236" s="5"/>
    </row>
    <row r="237">
      <c r="L237" s="5"/>
      <c r="M237" s="5"/>
      <c r="N237" s="5"/>
    </row>
    <row r="238">
      <c r="L238" s="5"/>
      <c r="M238" s="5"/>
      <c r="N238" s="5"/>
    </row>
    <row r="239">
      <c r="L239" s="5"/>
      <c r="M239" s="5"/>
      <c r="N239" s="5"/>
    </row>
    <row r="240">
      <c r="L240" s="5"/>
      <c r="M240" s="5"/>
      <c r="N240" s="5"/>
    </row>
    <row r="241">
      <c r="L241" s="5"/>
      <c r="M241" s="5"/>
      <c r="N241" s="5"/>
    </row>
    <row r="242">
      <c r="L242" s="5"/>
      <c r="M242" s="5"/>
      <c r="N242" s="5"/>
    </row>
    <row r="243">
      <c r="L243" s="5"/>
      <c r="M243" s="5"/>
      <c r="N243" s="5"/>
    </row>
    <row r="244">
      <c r="L244" s="5"/>
      <c r="M244" s="5"/>
      <c r="N244" s="5"/>
    </row>
    <row r="245">
      <c r="L245" s="5"/>
      <c r="M245" s="5"/>
      <c r="N245" s="5"/>
    </row>
    <row r="246">
      <c r="L246" s="5"/>
      <c r="M246" s="5"/>
      <c r="N246" s="5"/>
    </row>
    <row r="247">
      <c r="L247" s="5"/>
      <c r="M247" s="5"/>
      <c r="N247" s="5"/>
    </row>
    <row r="248">
      <c r="L248" s="5"/>
      <c r="M248" s="5"/>
      <c r="N248" s="5"/>
    </row>
    <row r="249">
      <c r="L249" s="5"/>
      <c r="M249" s="5"/>
      <c r="N249" s="5"/>
    </row>
    <row r="250">
      <c r="L250" s="5"/>
      <c r="M250" s="5"/>
      <c r="N250" s="5"/>
    </row>
    <row r="251">
      <c r="L251" s="5"/>
      <c r="M251" s="5"/>
      <c r="N251" s="5"/>
    </row>
    <row r="252">
      <c r="L252" s="5"/>
      <c r="M252" s="5"/>
      <c r="N252" s="5"/>
    </row>
    <row r="253">
      <c r="L253" s="5"/>
      <c r="M253" s="5"/>
      <c r="N253" s="5"/>
    </row>
    <row r="254">
      <c r="L254" s="5"/>
      <c r="M254" s="5"/>
      <c r="N254" s="5"/>
    </row>
    <row r="255">
      <c r="L255" s="5"/>
      <c r="M255" s="5"/>
      <c r="N255" s="5"/>
    </row>
    <row r="256">
      <c r="L256" s="5"/>
      <c r="M256" s="5"/>
      <c r="N256" s="5"/>
    </row>
    <row r="257">
      <c r="L257" s="5"/>
      <c r="M257" s="5"/>
      <c r="N257" s="5"/>
    </row>
    <row r="258">
      <c r="L258" s="5"/>
      <c r="M258" s="5"/>
      <c r="N258" s="5"/>
    </row>
    <row r="259">
      <c r="L259" s="5"/>
      <c r="M259" s="5"/>
      <c r="N259" s="5"/>
    </row>
    <row r="260">
      <c r="L260" s="5"/>
      <c r="M260" s="5"/>
      <c r="N260" s="5"/>
    </row>
    <row r="261">
      <c r="L261" s="5"/>
      <c r="M261" s="5"/>
      <c r="N261" s="5"/>
    </row>
    <row r="262">
      <c r="L262" s="5"/>
      <c r="M262" s="5"/>
      <c r="N262" s="5"/>
    </row>
    <row r="263">
      <c r="L263" s="5"/>
      <c r="M263" s="5"/>
      <c r="N263" s="5"/>
    </row>
    <row r="264">
      <c r="L264" s="5"/>
      <c r="M264" s="5"/>
      <c r="N264" s="5"/>
    </row>
    <row r="265">
      <c r="L265" s="5"/>
      <c r="M265" s="5"/>
      <c r="N265" s="5"/>
    </row>
    <row r="266">
      <c r="L266" s="5"/>
      <c r="M266" s="5"/>
      <c r="N266" s="5"/>
    </row>
    <row r="267">
      <c r="L267" s="5"/>
      <c r="M267" s="5"/>
      <c r="N267" s="5"/>
    </row>
    <row r="268">
      <c r="L268" s="5"/>
      <c r="M268" s="5"/>
      <c r="N268" s="5"/>
    </row>
    <row r="269">
      <c r="L269" s="5"/>
      <c r="M269" s="5"/>
      <c r="N269" s="5"/>
    </row>
    <row r="270">
      <c r="L270" s="5"/>
      <c r="M270" s="5"/>
      <c r="N270" s="5"/>
    </row>
    <row r="271">
      <c r="L271" s="5"/>
      <c r="M271" s="5"/>
      <c r="N271" s="5"/>
    </row>
    <row r="272">
      <c r="L272" s="5"/>
      <c r="M272" s="5"/>
      <c r="N272" s="5"/>
    </row>
    <row r="273">
      <c r="L273" s="5"/>
      <c r="M273" s="5"/>
      <c r="N273" s="5"/>
    </row>
    <row r="274">
      <c r="L274" s="5"/>
      <c r="M274" s="5"/>
      <c r="N274" s="5"/>
    </row>
    <row r="275">
      <c r="L275" s="5"/>
      <c r="M275" s="5"/>
      <c r="N275" s="5"/>
    </row>
    <row r="276">
      <c r="L276" s="5"/>
      <c r="M276" s="5"/>
      <c r="N276" s="5"/>
    </row>
    <row r="277">
      <c r="L277" s="5"/>
      <c r="M277" s="5"/>
      <c r="N277" s="5"/>
    </row>
    <row r="278">
      <c r="L278" s="5"/>
      <c r="M278" s="5"/>
      <c r="N278" s="5"/>
    </row>
    <row r="279">
      <c r="L279" s="5"/>
      <c r="M279" s="5"/>
      <c r="N279" s="5"/>
    </row>
    <row r="280">
      <c r="L280" s="5"/>
      <c r="M280" s="5"/>
      <c r="N280" s="5"/>
    </row>
    <row r="281">
      <c r="L281" s="5"/>
      <c r="M281" s="5"/>
      <c r="N281" s="5"/>
    </row>
    <row r="282">
      <c r="L282" s="5"/>
      <c r="M282" s="5"/>
      <c r="N282" s="5"/>
    </row>
    <row r="283">
      <c r="L283" s="5"/>
      <c r="M283" s="5"/>
      <c r="N283" s="5"/>
    </row>
    <row r="284">
      <c r="L284" s="5"/>
      <c r="M284" s="5"/>
      <c r="N284" s="5"/>
    </row>
    <row r="285">
      <c r="L285" s="5"/>
      <c r="M285" s="5"/>
      <c r="N285" s="5"/>
    </row>
    <row r="286">
      <c r="L286" s="5"/>
      <c r="M286" s="5"/>
      <c r="N286" s="5"/>
    </row>
    <row r="287">
      <c r="L287" s="5"/>
      <c r="M287" s="5"/>
      <c r="N287" s="5"/>
    </row>
    <row r="288">
      <c r="L288" s="5"/>
      <c r="M288" s="5"/>
      <c r="N288" s="5"/>
    </row>
    <row r="289">
      <c r="L289" s="5"/>
      <c r="M289" s="5"/>
      <c r="N289" s="5"/>
    </row>
    <row r="290">
      <c r="L290" s="5"/>
      <c r="M290" s="5"/>
      <c r="N290" s="5"/>
    </row>
    <row r="291">
      <c r="L291" s="5"/>
      <c r="M291" s="5"/>
      <c r="N291" s="5"/>
    </row>
    <row r="292">
      <c r="L292" s="5"/>
      <c r="M292" s="5"/>
      <c r="N292" s="5"/>
    </row>
    <row r="293">
      <c r="L293" s="5"/>
      <c r="M293" s="5"/>
      <c r="N293" s="5"/>
    </row>
    <row r="294">
      <c r="L294" s="5"/>
      <c r="M294" s="5"/>
      <c r="N294" s="5"/>
    </row>
    <row r="295">
      <c r="L295" s="5"/>
      <c r="M295" s="5"/>
      <c r="N295" s="5"/>
    </row>
    <row r="296">
      <c r="L296" s="5"/>
      <c r="M296" s="5"/>
      <c r="N296" s="5"/>
    </row>
    <row r="297">
      <c r="L297" s="5"/>
      <c r="M297" s="5"/>
      <c r="N297" s="5"/>
    </row>
    <row r="298">
      <c r="L298" s="5"/>
      <c r="M298" s="5"/>
      <c r="N298" s="5"/>
    </row>
    <row r="299">
      <c r="L299" s="5"/>
      <c r="M299" s="5"/>
      <c r="N299" s="5"/>
    </row>
    <row r="300">
      <c r="L300" s="5"/>
      <c r="M300" s="5"/>
      <c r="N300" s="5"/>
    </row>
    <row r="301">
      <c r="L301" s="5"/>
      <c r="M301" s="5"/>
      <c r="N301" s="5"/>
    </row>
    <row r="302">
      <c r="L302" s="5"/>
      <c r="M302" s="5"/>
      <c r="N302" s="5"/>
    </row>
    <row r="303">
      <c r="L303" s="5"/>
      <c r="M303" s="5"/>
      <c r="N303" s="5"/>
    </row>
    <row r="304">
      <c r="L304" s="5"/>
      <c r="M304" s="5"/>
      <c r="N304" s="5"/>
    </row>
    <row r="305">
      <c r="L305" s="5"/>
      <c r="M305" s="5"/>
      <c r="N305" s="5"/>
    </row>
    <row r="306">
      <c r="L306" s="5"/>
      <c r="M306" s="5"/>
      <c r="N306" s="5"/>
    </row>
    <row r="307">
      <c r="L307" s="5"/>
      <c r="M307" s="5"/>
      <c r="N307" s="5"/>
    </row>
    <row r="308">
      <c r="L308" s="5"/>
      <c r="M308" s="5"/>
      <c r="N308" s="5"/>
    </row>
    <row r="309">
      <c r="L309" s="5"/>
      <c r="M309" s="5"/>
      <c r="N309" s="5"/>
    </row>
    <row r="310">
      <c r="L310" s="5"/>
      <c r="M310" s="5"/>
      <c r="N310" s="5"/>
    </row>
    <row r="311">
      <c r="L311" s="5"/>
      <c r="M311" s="5"/>
      <c r="N311" s="5"/>
    </row>
    <row r="312">
      <c r="L312" s="5"/>
      <c r="M312" s="5"/>
      <c r="N312" s="5"/>
    </row>
    <row r="313">
      <c r="L313" s="5"/>
      <c r="M313" s="5"/>
      <c r="N313" s="5"/>
    </row>
    <row r="314">
      <c r="L314" s="5"/>
      <c r="M314" s="5"/>
      <c r="N314" s="5"/>
    </row>
    <row r="315">
      <c r="L315" s="5"/>
      <c r="M315" s="5"/>
      <c r="N315" s="5"/>
    </row>
    <row r="316">
      <c r="L316" s="5"/>
      <c r="M316" s="5"/>
      <c r="N316" s="5"/>
    </row>
    <row r="317">
      <c r="L317" s="5"/>
      <c r="M317" s="5"/>
      <c r="N317" s="5"/>
    </row>
    <row r="318">
      <c r="L318" s="5"/>
      <c r="M318" s="5"/>
      <c r="N318" s="5"/>
    </row>
    <row r="319">
      <c r="L319" s="5"/>
      <c r="M319" s="5"/>
      <c r="N319" s="5"/>
    </row>
    <row r="320">
      <c r="L320" s="5"/>
      <c r="M320" s="5"/>
      <c r="N320" s="5"/>
    </row>
    <row r="321">
      <c r="L321" s="5"/>
      <c r="M321" s="5"/>
      <c r="N321" s="5"/>
    </row>
    <row r="322">
      <c r="L322" s="5"/>
      <c r="M322" s="5"/>
      <c r="N322" s="5"/>
    </row>
    <row r="323">
      <c r="L323" s="5"/>
      <c r="M323" s="5"/>
      <c r="N323" s="5"/>
    </row>
    <row r="324">
      <c r="L324" s="5"/>
      <c r="M324" s="5"/>
      <c r="N324" s="5"/>
    </row>
    <row r="325">
      <c r="L325" s="5"/>
      <c r="M325" s="5"/>
      <c r="N325" s="5"/>
    </row>
    <row r="326">
      <c r="L326" s="5"/>
      <c r="M326" s="5"/>
      <c r="N326" s="5"/>
    </row>
    <row r="327">
      <c r="L327" s="5"/>
      <c r="M327" s="5"/>
      <c r="N327" s="5"/>
    </row>
    <row r="328">
      <c r="L328" s="5"/>
      <c r="M328" s="5"/>
      <c r="N328" s="5"/>
    </row>
    <row r="329">
      <c r="L329" s="5"/>
      <c r="M329" s="5"/>
      <c r="N329" s="5"/>
    </row>
    <row r="330">
      <c r="L330" s="5"/>
      <c r="M330" s="5"/>
      <c r="N330" s="5"/>
    </row>
    <row r="331">
      <c r="L331" s="5"/>
      <c r="M331" s="5"/>
      <c r="N331" s="5"/>
    </row>
    <row r="332">
      <c r="L332" s="5"/>
      <c r="M332" s="5"/>
      <c r="N332" s="5"/>
    </row>
    <row r="333">
      <c r="L333" s="5"/>
      <c r="M333" s="5"/>
      <c r="N333" s="5"/>
    </row>
    <row r="334">
      <c r="L334" s="5"/>
      <c r="M334" s="5"/>
      <c r="N334" s="5"/>
    </row>
    <row r="335">
      <c r="L335" s="5"/>
      <c r="M335" s="5"/>
      <c r="N335" s="5"/>
    </row>
    <row r="336">
      <c r="L336" s="5"/>
      <c r="M336" s="5"/>
      <c r="N336" s="5"/>
    </row>
    <row r="337">
      <c r="L337" s="5"/>
      <c r="M337" s="5"/>
      <c r="N337" s="5"/>
    </row>
    <row r="338">
      <c r="L338" s="5"/>
      <c r="M338" s="5"/>
      <c r="N338" s="5"/>
    </row>
    <row r="339">
      <c r="L339" s="5"/>
      <c r="M339" s="5"/>
      <c r="N339" s="5"/>
    </row>
    <row r="340">
      <c r="L340" s="5"/>
      <c r="M340" s="5"/>
      <c r="N340" s="5"/>
    </row>
    <row r="341">
      <c r="L341" s="5"/>
      <c r="M341" s="5"/>
      <c r="N341" s="5"/>
    </row>
    <row r="342">
      <c r="L342" s="5"/>
      <c r="M342" s="5"/>
      <c r="N342" s="5"/>
    </row>
    <row r="343">
      <c r="L343" s="5"/>
      <c r="M343" s="5"/>
      <c r="N343" s="5"/>
    </row>
    <row r="344">
      <c r="L344" s="5"/>
      <c r="M344" s="5"/>
      <c r="N344" s="5"/>
    </row>
    <row r="345">
      <c r="L345" s="5"/>
      <c r="M345" s="5"/>
      <c r="N345" s="5"/>
    </row>
    <row r="346">
      <c r="L346" s="5"/>
      <c r="M346" s="5"/>
      <c r="N346" s="5"/>
    </row>
    <row r="347">
      <c r="L347" s="5"/>
      <c r="M347" s="5"/>
      <c r="N347" s="5"/>
    </row>
    <row r="348">
      <c r="L348" s="5"/>
      <c r="M348" s="5"/>
      <c r="N348" s="5"/>
    </row>
    <row r="349">
      <c r="L349" s="5"/>
      <c r="M349" s="5"/>
      <c r="N349" s="5"/>
    </row>
    <row r="350">
      <c r="L350" s="5"/>
      <c r="M350" s="5"/>
      <c r="N350" s="5"/>
    </row>
    <row r="351">
      <c r="L351" s="5"/>
      <c r="M351" s="5"/>
      <c r="N351" s="5"/>
    </row>
    <row r="352">
      <c r="L352" s="5"/>
      <c r="M352" s="5"/>
      <c r="N352" s="5"/>
    </row>
    <row r="353">
      <c r="L353" s="5"/>
      <c r="M353" s="5"/>
      <c r="N353" s="5"/>
    </row>
    <row r="354">
      <c r="L354" s="5"/>
      <c r="M354" s="5"/>
      <c r="N354" s="5"/>
    </row>
    <row r="355">
      <c r="L355" s="5"/>
      <c r="M355" s="5"/>
      <c r="N355" s="5"/>
    </row>
    <row r="356">
      <c r="L356" s="5"/>
      <c r="M356" s="5"/>
      <c r="N356" s="5"/>
    </row>
    <row r="357">
      <c r="L357" s="5"/>
      <c r="M357" s="5"/>
      <c r="N357" s="5"/>
    </row>
    <row r="358">
      <c r="L358" s="5"/>
      <c r="M358" s="5"/>
      <c r="N358" s="5"/>
    </row>
    <row r="359">
      <c r="L359" s="5"/>
      <c r="M359" s="5"/>
      <c r="N359" s="5"/>
    </row>
    <row r="360">
      <c r="L360" s="5"/>
      <c r="M360" s="5"/>
      <c r="N360" s="5"/>
    </row>
    <row r="361">
      <c r="L361" s="5"/>
      <c r="M361" s="5"/>
      <c r="N361" s="5"/>
    </row>
    <row r="362">
      <c r="L362" s="5"/>
      <c r="M362" s="5"/>
      <c r="N362" s="5"/>
    </row>
    <row r="363">
      <c r="L363" s="5"/>
      <c r="M363" s="5"/>
      <c r="N363" s="5"/>
    </row>
    <row r="364">
      <c r="L364" s="5"/>
      <c r="M364" s="5"/>
      <c r="N364" s="5"/>
    </row>
    <row r="365">
      <c r="L365" s="5"/>
      <c r="M365" s="5"/>
      <c r="N365" s="5"/>
    </row>
    <row r="366">
      <c r="L366" s="5"/>
      <c r="M366" s="5"/>
      <c r="N366" s="5"/>
    </row>
    <row r="367">
      <c r="L367" s="5"/>
      <c r="M367" s="5"/>
      <c r="N367" s="5"/>
    </row>
    <row r="368">
      <c r="L368" s="5"/>
      <c r="M368" s="5"/>
      <c r="N368" s="5"/>
    </row>
    <row r="369">
      <c r="L369" s="5"/>
      <c r="M369" s="5"/>
      <c r="N369" s="5"/>
    </row>
    <row r="370">
      <c r="L370" s="5"/>
      <c r="M370" s="5"/>
      <c r="N370" s="5"/>
    </row>
    <row r="371">
      <c r="L371" s="5"/>
      <c r="M371" s="5"/>
      <c r="N371" s="5"/>
    </row>
    <row r="372">
      <c r="L372" s="5"/>
      <c r="M372" s="5"/>
      <c r="N372" s="5"/>
    </row>
    <row r="373">
      <c r="L373" s="5"/>
      <c r="M373" s="5"/>
      <c r="N373" s="5"/>
    </row>
    <row r="374">
      <c r="L374" s="5"/>
      <c r="M374" s="5"/>
      <c r="N374" s="5"/>
    </row>
    <row r="375">
      <c r="L375" s="5"/>
      <c r="M375" s="5"/>
      <c r="N375" s="5"/>
    </row>
    <row r="376">
      <c r="L376" s="5"/>
      <c r="M376" s="5"/>
      <c r="N376" s="5"/>
    </row>
    <row r="377">
      <c r="L377" s="5"/>
      <c r="M377" s="5"/>
      <c r="N377" s="5"/>
    </row>
    <row r="378">
      <c r="L378" s="5"/>
      <c r="M378" s="5"/>
      <c r="N378" s="5"/>
    </row>
    <row r="379">
      <c r="L379" s="5"/>
      <c r="M379" s="5"/>
      <c r="N379" s="5"/>
    </row>
    <row r="380">
      <c r="L380" s="5"/>
      <c r="M380" s="5"/>
      <c r="N380" s="5"/>
    </row>
    <row r="381">
      <c r="L381" s="5"/>
      <c r="M381" s="5"/>
      <c r="N381" s="5"/>
    </row>
    <row r="382">
      <c r="L382" s="5"/>
      <c r="M382" s="5"/>
      <c r="N382" s="5"/>
    </row>
    <row r="383">
      <c r="L383" s="5"/>
      <c r="M383" s="5"/>
      <c r="N383" s="5"/>
    </row>
    <row r="384">
      <c r="L384" s="5"/>
      <c r="M384" s="5"/>
      <c r="N384" s="5"/>
    </row>
    <row r="385">
      <c r="L385" s="5"/>
      <c r="M385" s="5"/>
      <c r="N385" s="5"/>
    </row>
    <row r="386">
      <c r="L386" s="5"/>
      <c r="M386" s="5"/>
      <c r="N386" s="5"/>
    </row>
    <row r="387">
      <c r="L387" s="5"/>
      <c r="M387" s="5"/>
      <c r="N387" s="5"/>
    </row>
    <row r="388">
      <c r="L388" s="5"/>
      <c r="M388" s="5"/>
      <c r="N388" s="5"/>
    </row>
    <row r="389">
      <c r="L389" s="5"/>
      <c r="M389" s="5"/>
      <c r="N389" s="5"/>
    </row>
    <row r="390">
      <c r="L390" s="5"/>
      <c r="M390" s="5"/>
      <c r="N390" s="5"/>
    </row>
    <row r="391">
      <c r="L391" s="5"/>
      <c r="M391" s="5"/>
      <c r="N391" s="5"/>
    </row>
    <row r="392">
      <c r="L392" s="5"/>
      <c r="M392" s="5"/>
      <c r="N392" s="5"/>
    </row>
    <row r="393">
      <c r="L393" s="5"/>
      <c r="M393" s="5"/>
      <c r="N393" s="5"/>
    </row>
    <row r="394">
      <c r="L394" s="5"/>
      <c r="M394" s="5"/>
      <c r="N394" s="5"/>
    </row>
    <row r="395">
      <c r="L395" s="5"/>
      <c r="M395" s="5"/>
      <c r="N395" s="5"/>
    </row>
    <row r="396">
      <c r="L396" s="5"/>
      <c r="M396" s="5"/>
      <c r="N396" s="5"/>
    </row>
    <row r="397">
      <c r="L397" s="5"/>
      <c r="M397" s="5"/>
      <c r="N397" s="5"/>
    </row>
    <row r="398">
      <c r="L398" s="5"/>
      <c r="M398" s="5"/>
      <c r="N398" s="5"/>
    </row>
    <row r="399">
      <c r="L399" s="5"/>
      <c r="M399" s="5"/>
      <c r="N399" s="5"/>
    </row>
    <row r="400">
      <c r="L400" s="5"/>
      <c r="M400" s="5"/>
      <c r="N400" s="5"/>
    </row>
    <row r="401">
      <c r="L401" s="5"/>
      <c r="M401" s="5"/>
      <c r="N401" s="5"/>
    </row>
    <row r="402">
      <c r="L402" s="5"/>
      <c r="M402" s="5"/>
      <c r="N402" s="5"/>
    </row>
    <row r="403">
      <c r="L403" s="5"/>
      <c r="M403" s="5"/>
      <c r="N403" s="5"/>
    </row>
    <row r="404">
      <c r="L404" s="5"/>
      <c r="M404" s="5"/>
      <c r="N404" s="5"/>
    </row>
    <row r="405">
      <c r="L405" s="5"/>
      <c r="M405" s="5"/>
      <c r="N405" s="5"/>
    </row>
    <row r="406">
      <c r="L406" s="5"/>
      <c r="M406" s="5"/>
      <c r="N406" s="5"/>
    </row>
    <row r="407">
      <c r="L407" s="5"/>
      <c r="M407" s="5"/>
      <c r="N407" s="5"/>
    </row>
    <row r="408">
      <c r="L408" s="5"/>
      <c r="M408" s="5"/>
      <c r="N408" s="5"/>
    </row>
    <row r="409">
      <c r="L409" s="5"/>
      <c r="M409" s="5"/>
      <c r="N409" s="5"/>
    </row>
    <row r="410">
      <c r="L410" s="5"/>
      <c r="M410" s="5"/>
      <c r="N410" s="5"/>
    </row>
    <row r="411">
      <c r="L411" s="5"/>
      <c r="M411" s="5"/>
      <c r="N411" s="5"/>
    </row>
    <row r="412">
      <c r="L412" s="5"/>
      <c r="M412" s="5"/>
      <c r="N412" s="5"/>
    </row>
    <row r="413">
      <c r="L413" s="5"/>
      <c r="M413" s="5"/>
      <c r="N413" s="5"/>
    </row>
    <row r="414">
      <c r="L414" s="5"/>
      <c r="M414" s="5"/>
      <c r="N414" s="5"/>
    </row>
    <row r="415">
      <c r="L415" s="5"/>
      <c r="M415" s="5"/>
      <c r="N415" s="5"/>
    </row>
    <row r="416">
      <c r="L416" s="5"/>
      <c r="M416" s="5"/>
      <c r="N416" s="5"/>
    </row>
    <row r="417">
      <c r="L417" s="5"/>
      <c r="M417" s="5"/>
      <c r="N417" s="5"/>
    </row>
    <row r="418">
      <c r="L418" s="5"/>
      <c r="M418" s="5"/>
      <c r="N418" s="5"/>
    </row>
    <row r="419">
      <c r="L419" s="5"/>
      <c r="M419" s="5"/>
      <c r="N419" s="5"/>
    </row>
    <row r="420">
      <c r="L420" s="5"/>
      <c r="M420" s="5"/>
      <c r="N420" s="5"/>
    </row>
    <row r="421">
      <c r="L421" s="5"/>
      <c r="M421" s="5"/>
      <c r="N421" s="5"/>
    </row>
    <row r="422">
      <c r="L422" s="5"/>
      <c r="M422" s="5"/>
      <c r="N422" s="5"/>
    </row>
    <row r="423">
      <c r="L423" s="5"/>
      <c r="M423" s="5"/>
      <c r="N423" s="5"/>
    </row>
    <row r="424">
      <c r="L424" s="5"/>
      <c r="M424" s="5"/>
      <c r="N424" s="5"/>
    </row>
    <row r="425">
      <c r="L425" s="5"/>
      <c r="M425" s="5"/>
      <c r="N425" s="5"/>
    </row>
    <row r="426">
      <c r="L426" s="5"/>
      <c r="M426" s="5"/>
      <c r="N426" s="5"/>
    </row>
    <row r="427">
      <c r="L427" s="5"/>
      <c r="M427" s="5"/>
      <c r="N427" s="5"/>
    </row>
    <row r="428">
      <c r="L428" s="5"/>
      <c r="M428" s="5"/>
      <c r="N428" s="5"/>
    </row>
    <row r="429">
      <c r="L429" s="5"/>
      <c r="M429" s="5"/>
      <c r="N429" s="5"/>
    </row>
    <row r="430">
      <c r="L430" s="5"/>
      <c r="M430" s="5"/>
      <c r="N430" s="5"/>
    </row>
    <row r="431">
      <c r="L431" s="5"/>
      <c r="M431" s="5"/>
      <c r="N431" s="5"/>
    </row>
    <row r="432">
      <c r="L432" s="5"/>
      <c r="M432" s="5"/>
      <c r="N432" s="5"/>
    </row>
    <row r="433">
      <c r="L433" s="5"/>
      <c r="M433" s="5"/>
      <c r="N433" s="5"/>
    </row>
    <row r="434">
      <c r="L434" s="5"/>
      <c r="M434" s="5"/>
      <c r="N434" s="5"/>
    </row>
    <row r="435">
      <c r="L435" s="5"/>
      <c r="M435" s="5"/>
      <c r="N435" s="5"/>
    </row>
    <row r="436">
      <c r="L436" s="5"/>
      <c r="M436" s="5"/>
      <c r="N436" s="5"/>
    </row>
    <row r="437">
      <c r="L437" s="5"/>
      <c r="M437" s="5"/>
      <c r="N437" s="5"/>
    </row>
    <row r="438">
      <c r="L438" s="5"/>
      <c r="M438" s="5"/>
      <c r="N438" s="5"/>
    </row>
    <row r="439">
      <c r="L439" s="5"/>
      <c r="M439" s="5"/>
      <c r="N439" s="5"/>
    </row>
    <row r="440">
      <c r="L440" s="5"/>
      <c r="M440" s="5"/>
      <c r="N440" s="5"/>
    </row>
    <row r="441">
      <c r="L441" s="5"/>
      <c r="M441" s="5"/>
      <c r="N441" s="5"/>
    </row>
    <row r="442">
      <c r="L442" s="5"/>
      <c r="M442" s="5"/>
      <c r="N442" s="5"/>
    </row>
    <row r="443">
      <c r="L443" s="5"/>
      <c r="M443" s="5"/>
      <c r="N443" s="5"/>
    </row>
    <row r="444">
      <c r="L444" s="5"/>
      <c r="M444" s="5"/>
      <c r="N444" s="5"/>
    </row>
    <row r="445">
      <c r="L445" s="5"/>
      <c r="M445" s="5"/>
      <c r="N445" s="5"/>
    </row>
    <row r="446">
      <c r="L446" s="5"/>
      <c r="M446" s="5"/>
      <c r="N446" s="5"/>
    </row>
    <row r="447">
      <c r="L447" s="5"/>
      <c r="M447" s="5"/>
      <c r="N447" s="5"/>
    </row>
    <row r="448">
      <c r="L448" s="5"/>
      <c r="M448" s="5"/>
      <c r="N448" s="5"/>
    </row>
    <row r="449">
      <c r="L449" s="5"/>
      <c r="M449" s="5"/>
      <c r="N449" s="5"/>
    </row>
    <row r="450">
      <c r="L450" s="5"/>
      <c r="M450" s="5"/>
      <c r="N450" s="5"/>
    </row>
    <row r="451">
      <c r="L451" s="5"/>
      <c r="M451" s="5"/>
      <c r="N451" s="5"/>
    </row>
    <row r="452">
      <c r="L452" s="5"/>
      <c r="M452" s="5"/>
      <c r="N452" s="5"/>
    </row>
    <row r="453">
      <c r="L453" s="5"/>
      <c r="M453" s="5"/>
      <c r="N453" s="5"/>
    </row>
    <row r="454">
      <c r="L454" s="5"/>
      <c r="M454" s="5"/>
      <c r="N454" s="5"/>
    </row>
    <row r="455">
      <c r="L455" s="5"/>
      <c r="M455" s="5"/>
      <c r="N455" s="5"/>
    </row>
    <row r="456">
      <c r="L456" s="5"/>
      <c r="M456" s="5"/>
      <c r="N456" s="5"/>
    </row>
    <row r="457">
      <c r="L457" s="5"/>
      <c r="M457" s="5"/>
      <c r="N457" s="5"/>
    </row>
    <row r="458">
      <c r="L458" s="5"/>
      <c r="M458" s="5"/>
      <c r="N458" s="5"/>
    </row>
    <row r="459">
      <c r="L459" s="5"/>
      <c r="M459" s="5"/>
      <c r="N459" s="5"/>
    </row>
    <row r="460">
      <c r="L460" s="5"/>
      <c r="M460" s="5"/>
      <c r="N460" s="5"/>
    </row>
    <row r="461">
      <c r="L461" s="5"/>
      <c r="M461" s="5"/>
      <c r="N461" s="5"/>
    </row>
    <row r="462">
      <c r="L462" s="5"/>
      <c r="M462" s="5"/>
      <c r="N462" s="5"/>
    </row>
    <row r="463">
      <c r="L463" s="5"/>
      <c r="M463" s="5"/>
      <c r="N463" s="5"/>
    </row>
    <row r="464">
      <c r="L464" s="5"/>
      <c r="M464" s="5"/>
      <c r="N464" s="5"/>
    </row>
    <row r="465">
      <c r="L465" s="5"/>
      <c r="M465" s="5"/>
      <c r="N465" s="5"/>
    </row>
    <row r="466">
      <c r="L466" s="5"/>
      <c r="M466" s="5"/>
      <c r="N466" s="5"/>
    </row>
    <row r="467">
      <c r="L467" s="5"/>
      <c r="M467" s="5"/>
      <c r="N467" s="5"/>
    </row>
    <row r="468">
      <c r="L468" s="5"/>
      <c r="M468" s="5"/>
      <c r="N468" s="5"/>
    </row>
    <row r="469">
      <c r="L469" s="5"/>
      <c r="M469" s="5"/>
      <c r="N469" s="5"/>
    </row>
    <row r="470">
      <c r="L470" s="5"/>
      <c r="M470" s="5"/>
      <c r="N470" s="5"/>
    </row>
    <row r="471">
      <c r="L471" s="5"/>
      <c r="M471" s="5"/>
      <c r="N471" s="5"/>
    </row>
    <row r="472">
      <c r="L472" s="5"/>
      <c r="M472" s="5"/>
      <c r="N472" s="5"/>
    </row>
    <row r="473">
      <c r="L473" s="5"/>
      <c r="M473" s="5"/>
      <c r="N473" s="5"/>
    </row>
    <row r="474">
      <c r="L474" s="5"/>
      <c r="M474" s="5"/>
      <c r="N474" s="5"/>
    </row>
    <row r="475">
      <c r="L475" s="5"/>
      <c r="M475" s="5"/>
      <c r="N475" s="5"/>
    </row>
    <row r="476">
      <c r="L476" s="5"/>
      <c r="M476" s="5"/>
      <c r="N476" s="5"/>
    </row>
    <row r="477">
      <c r="L477" s="5"/>
      <c r="M477" s="5"/>
      <c r="N477" s="5"/>
    </row>
    <row r="478">
      <c r="L478" s="5"/>
      <c r="M478" s="5"/>
      <c r="N478" s="5"/>
    </row>
    <row r="479">
      <c r="L479" s="5"/>
      <c r="M479" s="5"/>
      <c r="N479" s="5"/>
    </row>
    <row r="480">
      <c r="L480" s="5"/>
      <c r="M480" s="5"/>
      <c r="N480" s="5"/>
    </row>
    <row r="481">
      <c r="L481" s="5"/>
      <c r="M481" s="5"/>
      <c r="N481" s="5"/>
    </row>
    <row r="482">
      <c r="L482" s="5"/>
      <c r="M482" s="5"/>
      <c r="N482" s="5"/>
    </row>
    <row r="483">
      <c r="L483" s="5"/>
      <c r="M483" s="5"/>
      <c r="N483" s="5"/>
    </row>
    <row r="484">
      <c r="L484" s="5"/>
      <c r="M484" s="5"/>
      <c r="N484" s="5"/>
    </row>
    <row r="485">
      <c r="L485" s="5"/>
      <c r="M485" s="5"/>
      <c r="N485" s="5"/>
    </row>
    <row r="486">
      <c r="L486" s="5"/>
      <c r="M486" s="5"/>
      <c r="N486" s="5"/>
    </row>
    <row r="487">
      <c r="L487" s="5"/>
      <c r="M487" s="5"/>
      <c r="N487" s="5"/>
    </row>
    <row r="488">
      <c r="L488" s="5"/>
      <c r="M488" s="5"/>
      <c r="N488" s="5"/>
    </row>
    <row r="489">
      <c r="L489" s="5"/>
      <c r="M489" s="5"/>
      <c r="N489" s="5"/>
    </row>
    <row r="490">
      <c r="L490" s="5"/>
      <c r="M490" s="5"/>
      <c r="N490" s="5"/>
    </row>
    <row r="491">
      <c r="L491" s="5"/>
      <c r="M491" s="5"/>
      <c r="N491" s="5"/>
    </row>
    <row r="492">
      <c r="L492" s="5"/>
      <c r="M492" s="5"/>
      <c r="N492" s="5"/>
    </row>
    <row r="493">
      <c r="L493" s="5"/>
      <c r="M493" s="5"/>
      <c r="N493" s="5"/>
    </row>
    <row r="494">
      <c r="L494" s="5"/>
      <c r="M494" s="5"/>
      <c r="N494" s="5"/>
    </row>
    <row r="495">
      <c r="L495" s="5"/>
      <c r="M495" s="5"/>
      <c r="N495" s="5"/>
    </row>
    <row r="496">
      <c r="L496" s="5"/>
      <c r="M496" s="5"/>
      <c r="N496" s="5"/>
    </row>
    <row r="497">
      <c r="L497" s="5"/>
      <c r="M497" s="5"/>
      <c r="N497" s="5"/>
    </row>
    <row r="498">
      <c r="L498" s="5"/>
      <c r="M498" s="5"/>
      <c r="N498" s="5"/>
    </row>
    <row r="499">
      <c r="L499" s="5"/>
      <c r="M499" s="5"/>
      <c r="N499" s="5"/>
    </row>
    <row r="500">
      <c r="L500" s="5"/>
      <c r="M500" s="5"/>
      <c r="N500" s="5"/>
    </row>
    <row r="501">
      <c r="L501" s="5"/>
      <c r="M501" s="5"/>
      <c r="N501" s="5"/>
    </row>
    <row r="502">
      <c r="L502" s="5"/>
      <c r="M502" s="5"/>
      <c r="N502" s="5"/>
    </row>
    <row r="503">
      <c r="L503" s="5"/>
      <c r="M503" s="5"/>
      <c r="N503" s="5"/>
    </row>
    <row r="504">
      <c r="L504" s="5"/>
      <c r="M504" s="5"/>
      <c r="N504" s="5"/>
    </row>
    <row r="505">
      <c r="L505" s="5"/>
      <c r="M505" s="5"/>
      <c r="N505" s="5"/>
    </row>
    <row r="506">
      <c r="L506" s="5"/>
      <c r="M506" s="5"/>
      <c r="N506" s="5"/>
    </row>
    <row r="507">
      <c r="L507" s="5"/>
      <c r="M507" s="5"/>
      <c r="N507" s="5"/>
    </row>
    <row r="508">
      <c r="L508" s="5"/>
      <c r="M508" s="5"/>
      <c r="N508" s="5"/>
    </row>
    <row r="509">
      <c r="L509" s="5"/>
      <c r="M509" s="5"/>
      <c r="N509" s="5"/>
    </row>
    <row r="510">
      <c r="L510" s="5"/>
      <c r="M510" s="5"/>
      <c r="N510" s="5"/>
    </row>
    <row r="511">
      <c r="L511" s="5"/>
      <c r="M511" s="5"/>
      <c r="N511" s="5"/>
    </row>
    <row r="512">
      <c r="L512" s="5"/>
      <c r="M512" s="5"/>
      <c r="N512" s="5"/>
    </row>
    <row r="513">
      <c r="L513" s="5"/>
      <c r="M513" s="5"/>
      <c r="N513" s="5"/>
    </row>
    <row r="514">
      <c r="L514" s="5"/>
      <c r="M514" s="5"/>
      <c r="N514" s="5"/>
    </row>
    <row r="515">
      <c r="L515" s="5"/>
      <c r="M515" s="5"/>
      <c r="N515" s="5"/>
    </row>
    <row r="516">
      <c r="L516" s="5"/>
      <c r="M516" s="5"/>
      <c r="N516" s="5"/>
    </row>
    <row r="517">
      <c r="L517" s="5"/>
      <c r="M517" s="5"/>
      <c r="N517" s="5"/>
    </row>
    <row r="518">
      <c r="L518" s="5"/>
      <c r="M518" s="5"/>
      <c r="N518" s="5"/>
    </row>
    <row r="519">
      <c r="L519" s="5"/>
      <c r="M519" s="5"/>
      <c r="N519" s="5"/>
    </row>
    <row r="520">
      <c r="L520" s="5"/>
      <c r="M520" s="5"/>
      <c r="N520" s="5"/>
    </row>
    <row r="521">
      <c r="L521" s="5"/>
      <c r="M521" s="5"/>
      <c r="N521" s="5"/>
    </row>
    <row r="522">
      <c r="L522" s="5"/>
      <c r="M522" s="5"/>
      <c r="N522" s="5"/>
    </row>
    <row r="523">
      <c r="L523" s="5"/>
      <c r="M523" s="5"/>
      <c r="N523" s="5"/>
    </row>
    <row r="524">
      <c r="L524" s="5"/>
      <c r="M524" s="5"/>
      <c r="N524" s="5"/>
    </row>
    <row r="525">
      <c r="L525" s="5"/>
      <c r="M525" s="5"/>
      <c r="N525" s="5"/>
    </row>
    <row r="526">
      <c r="L526" s="5"/>
      <c r="M526" s="5"/>
      <c r="N526" s="5"/>
    </row>
    <row r="527">
      <c r="L527" s="5"/>
      <c r="M527" s="5"/>
      <c r="N527" s="5"/>
    </row>
    <row r="528">
      <c r="L528" s="5"/>
      <c r="M528" s="5"/>
      <c r="N528" s="5"/>
    </row>
    <row r="529">
      <c r="L529" s="5"/>
      <c r="M529" s="5"/>
      <c r="N529" s="5"/>
    </row>
    <row r="530">
      <c r="L530" s="5"/>
      <c r="M530" s="5"/>
      <c r="N530" s="5"/>
    </row>
    <row r="531">
      <c r="L531" s="5"/>
      <c r="M531" s="5"/>
      <c r="N531" s="5"/>
    </row>
    <row r="532">
      <c r="L532" s="5"/>
      <c r="M532" s="5"/>
      <c r="N532" s="5"/>
    </row>
    <row r="533">
      <c r="L533" s="5"/>
      <c r="M533" s="5"/>
      <c r="N533" s="5"/>
    </row>
    <row r="534">
      <c r="L534" s="5"/>
      <c r="M534" s="5"/>
      <c r="N534" s="5"/>
    </row>
    <row r="535">
      <c r="L535" s="5"/>
      <c r="M535" s="5"/>
      <c r="N535" s="5"/>
    </row>
    <row r="536">
      <c r="L536" s="5"/>
      <c r="M536" s="5"/>
      <c r="N536" s="5"/>
    </row>
    <row r="537">
      <c r="L537" s="5"/>
      <c r="M537" s="5"/>
      <c r="N537" s="5"/>
    </row>
    <row r="538">
      <c r="L538" s="5"/>
      <c r="M538" s="5"/>
      <c r="N538" s="5"/>
    </row>
    <row r="539">
      <c r="L539" s="5"/>
      <c r="M539" s="5"/>
      <c r="N539" s="5"/>
    </row>
    <row r="540">
      <c r="L540" s="5"/>
      <c r="M540" s="5"/>
      <c r="N540" s="5"/>
    </row>
    <row r="541">
      <c r="L541" s="5"/>
      <c r="M541" s="5"/>
      <c r="N541" s="5"/>
    </row>
    <row r="542">
      <c r="L542" s="5"/>
      <c r="M542" s="5"/>
      <c r="N542" s="5"/>
    </row>
    <row r="543">
      <c r="L543" s="5"/>
      <c r="M543" s="5"/>
      <c r="N543" s="5"/>
    </row>
    <row r="544">
      <c r="L544" s="5"/>
      <c r="M544" s="5"/>
      <c r="N544" s="5"/>
    </row>
    <row r="545">
      <c r="L545" s="5"/>
      <c r="M545" s="5"/>
      <c r="N545" s="5"/>
    </row>
    <row r="546">
      <c r="L546" s="5"/>
      <c r="M546" s="5"/>
      <c r="N546" s="5"/>
    </row>
    <row r="547">
      <c r="L547" s="5"/>
      <c r="M547" s="5"/>
      <c r="N547" s="5"/>
    </row>
    <row r="548">
      <c r="L548" s="5"/>
      <c r="M548" s="5"/>
      <c r="N548" s="5"/>
    </row>
    <row r="549">
      <c r="L549" s="5"/>
      <c r="M549" s="5"/>
      <c r="N549" s="5"/>
    </row>
    <row r="550">
      <c r="L550" s="5"/>
      <c r="M550" s="5"/>
      <c r="N550" s="5"/>
    </row>
    <row r="551">
      <c r="L551" s="5"/>
      <c r="M551" s="5"/>
      <c r="N551" s="5"/>
    </row>
    <row r="552">
      <c r="L552" s="5"/>
      <c r="M552" s="5"/>
      <c r="N552" s="5"/>
    </row>
    <row r="553">
      <c r="L553" s="5"/>
      <c r="M553" s="5"/>
      <c r="N553" s="5"/>
    </row>
    <row r="554">
      <c r="L554" s="5"/>
      <c r="M554" s="5"/>
      <c r="N554" s="5"/>
    </row>
    <row r="555">
      <c r="L555" s="5"/>
      <c r="M555" s="5"/>
      <c r="N555" s="5"/>
    </row>
    <row r="556">
      <c r="L556" s="5"/>
      <c r="M556" s="5"/>
      <c r="N556" s="5"/>
    </row>
    <row r="557">
      <c r="L557" s="5"/>
      <c r="M557" s="5"/>
      <c r="N557" s="5"/>
    </row>
    <row r="558">
      <c r="L558" s="5"/>
      <c r="M558" s="5"/>
      <c r="N558" s="5"/>
    </row>
    <row r="559">
      <c r="L559" s="5"/>
      <c r="M559" s="5"/>
      <c r="N559" s="5"/>
    </row>
    <row r="560">
      <c r="L560" s="5"/>
      <c r="M560" s="5"/>
      <c r="N560" s="5"/>
    </row>
    <row r="561">
      <c r="L561" s="5"/>
      <c r="M561" s="5"/>
      <c r="N561" s="5"/>
    </row>
    <row r="562">
      <c r="L562" s="5"/>
      <c r="M562" s="5"/>
      <c r="N562" s="5"/>
    </row>
    <row r="563">
      <c r="L563" s="5"/>
      <c r="M563" s="5"/>
      <c r="N563" s="5"/>
    </row>
    <row r="564">
      <c r="L564" s="5"/>
      <c r="M564" s="5"/>
      <c r="N564" s="5"/>
    </row>
    <row r="565">
      <c r="L565" s="5"/>
      <c r="M565" s="5"/>
      <c r="N565" s="5"/>
    </row>
    <row r="566">
      <c r="L566" s="5"/>
      <c r="M566" s="5"/>
      <c r="N566" s="5"/>
    </row>
    <row r="567">
      <c r="L567" s="5"/>
      <c r="M567" s="5"/>
      <c r="N567" s="5"/>
    </row>
    <row r="568">
      <c r="L568" s="5"/>
      <c r="M568" s="5"/>
      <c r="N568" s="5"/>
    </row>
    <row r="569">
      <c r="L569" s="5"/>
      <c r="M569" s="5"/>
      <c r="N569" s="5"/>
    </row>
    <row r="570">
      <c r="L570" s="5"/>
      <c r="M570" s="5"/>
      <c r="N570" s="5"/>
    </row>
    <row r="571">
      <c r="L571" s="5"/>
      <c r="M571" s="5"/>
      <c r="N571" s="5"/>
    </row>
    <row r="572">
      <c r="L572" s="5"/>
      <c r="M572" s="5"/>
      <c r="N572" s="5"/>
    </row>
    <row r="573">
      <c r="L573" s="5"/>
      <c r="M573" s="5"/>
      <c r="N573" s="5"/>
    </row>
    <row r="574">
      <c r="L574" s="5"/>
      <c r="M574" s="5"/>
      <c r="N574" s="5"/>
    </row>
    <row r="575">
      <c r="L575" s="5"/>
      <c r="M575" s="5"/>
      <c r="N575" s="5"/>
    </row>
    <row r="576">
      <c r="L576" s="5"/>
      <c r="M576" s="5"/>
      <c r="N576" s="5"/>
    </row>
    <row r="577">
      <c r="L577" s="5"/>
      <c r="M577" s="5"/>
      <c r="N577" s="5"/>
    </row>
    <row r="578">
      <c r="L578" s="5"/>
      <c r="M578" s="5"/>
      <c r="N578" s="5"/>
    </row>
    <row r="579">
      <c r="L579" s="5"/>
      <c r="M579" s="5"/>
      <c r="N579" s="5"/>
    </row>
    <row r="580">
      <c r="L580" s="5"/>
      <c r="M580" s="5"/>
      <c r="N580" s="5"/>
    </row>
    <row r="581">
      <c r="L581" s="5"/>
      <c r="M581" s="5"/>
      <c r="N581" s="5"/>
    </row>
    <row r="582">
      <c r="L582" s="5"/>
      <c r="M582" s="5"/>
      <c r="N582" s="5"/>
    </row>
    <row r="583">
      <c r="L583" s="5"/>
      <c r="M583" s="5"/>
      <c r="N583" s="5"/>
    </row>
    <row r="584">
      <c r="L584" s="5"/>
      <c r="M584" s="5"/>
      <c r="N584" s="5"/>
    </row>
    <row r="585">
      <c r="L585" s="5"/>
      <c r="M585" s="5"/>
      <c r="N585" s="5"/>
    </row>
    <row r="586">
      <c r="L586" s="5"/>
      <c r="M586" s="5"/>
      <c r="N586" s="5"/>
    </row>
    <row r="587">
      <c r="L587" s="5"/>
      <c r="M587" s="5"/>
      <c r="N587" s="5"/>
    </row>
    <row r="588">
      <c r="L588" s="5"/>
      <c r="M588" s="5"/>
      <c r="N588" s="5"/>
    </row>
    <row r="589">
      <c r="L589" s="5"/>
      <c r="M589" s="5"/>
      <c r="N589" s="5"/>
    </row>
    <row r="590">
      <c r="L590" s="5"/>
      <c r="M590" s="5"/>
      <c r="N590" s="5"/>
    </row>
    <row r="591">
      <c r="L591" s="5"/>
      <c r="M591" s="5"/>
      <c r="N591" s="5"/>
    </row>
    <row r="592">
      <c r="L592" s="5"/>
      <c r="M592" s="5"/>
      <c r="N592" s="5"/>
    </row>
    <row r="593">
      <c r="L593" s="5"/>
      <c r="M593" s="5"/>
      <c r="N593" s="5"/>
    </row>
    <row r="594">
      <c r="L594" s="5"/>
      <c r="M594" s="5"/>
      <c r="N594" s="5"/>
    </row>
    <row r="595">
      <c r="L595" s="5"/>
      <c r="M595" s="5"/>
      <c r="N595" s="5"/>
    </row>
    <row r="596">
      <c r="L596" s="5"/>
      <c r="M596" s="5"/>
      <c r="N596" s="5"/>
    </row>
    <row r="597">
      <c r="L597" s="5"/>
      <c r="M597" s="5"/>
      <c r="N597" s="5"/>
    </row>
    <row r="598">
      <c r="L598" s="5"/>
      <c r="M598" s="5"/>
      <c r="N598" s="5"/>
    </row>
    <row r="599">
      <c r="L599" s="5"/>
      <c r="M599" s="5"/>
      <c r="N599" s="5"/>
    </row>
    <row r="600">
      <c r="L600" s="5"/>
      <c r="M600" s="5"/>
      <c r="N600" s="5"/>
    </row>
    <row r="601">
      <c r="L601" s="5"/>
      <c r="M601" s="5"/>
      <c r="N601" s="5"/>
    </row>
    <row r="602">
      <c r="L602" s="5"/>
      <c r="M602" s="5"/>
      <c r="N602" s="5"/>
    </row>
    <row r="603">
      <c r="L603" s="5"/>
      <c r="M603" s="5"/>
      <c r="N603" s="5"/>
    </row>
    <row r="604">
      <c r="L604" s="5"/>
      <c r="M604" s="5"/>
      <c r="N604" s="5"/>
    </row>
    <row r="605">
      <c r="L605" s="5"/>
      <c r="M605" s="5"/>
      <c r="N605" s="5"/>
    </row>
    <row r="606">
      <c r="L606" s="5"/>
      <c r="M606" s="5"/>
      <c r="N606" s="5"/>
    </row>
    <row r="607">
      <c r="L607" s="5"/>
      <c r="M607" s="5"/>
      <c r="N607" s="5"/>
    </row>
    <row r="608">
      <c r="L608" s="5"/>
      <c r="M608" s="5"/>
      <c r="N608" s="5"/>
    </row>
    <row r="609">
      <c r="L609" s="5"/>
      <c r="M609" s="5"/>
      <c r="N609" s="5"/>
    </row>
    <row r="610">
      <c r="L610" s="5"/>
      <c r="M610" s="5"/>
      <c r="N610" s="5"/>
    </row>
    <row r="611">
      <c r="L611" s="5"/>
      <c r="M611" s="5"/>
      <c r="N611" s="5"/>
    </row>
    <row r="612">
      <c r="L612" s="5"/>
      <c r="M612" s="5"/>
      <c r="N612" s="5"/>
    </row>
    <row r="613">
      <c r="L613" s="5"/>
      <c r="M613" s="5"/>
      <c r="N613" s="5"/>
    </row>
    <row r="614">
      <c r="L614" s="5"/>
      <c r="M614" s="5"/>
      <c r="N614" s="5"/>
    </row>
    <row r="615">
      <c r="L615" s="5"/>
      <c r="M615" s="5"/>
      <c r="N615" s="5"/>
    </row>
    <row r="616">
      <c r="L616" s="5"/>
      <c r="M616" s="5"/>
      <c r="N616" s="5"/>
    </row>
    <row r="617">
      <c r="L617" s="5"/>
      <c r="M617" s="5"/>
      <c r="N617" s="5"/>
    </row>
    <row r="618">
      <c r="L618" s="5"/>
      <c r="M618" s="5"/>
      <c r="N618" s="5"/>
    </row>
    <row r="619">
      <c r="L619" s="5"/>
      <c r="M619" s="5"/>
      <c r="N619" s="5"/>
    </row>
    <row r="620">
      <c r="L620" s="5"/>
      <c r="M620" s="5"/>
      <c r="N620" s="5"/>
    </row>
    <row r="621">
      <c r="L621" s="5"/>
      <c r="M621" s="5"/>
      <c r="N621" s="5"/>
    </row>
    <row r="622">
      <c r="L622" s="5"/>
      <c r="M622" s="5"/>
      <c r="N622" s="5"/>
    </row>
    <row r="623">
      <c r="L623" s="5"/>
      <c r="M623" s="5"/>
      <c r="N623" s="5"/>
    </row>
    <row r="624">
      <c r="L624" s="5"/>
      <c r="M624" s="5"/>
      <c r="N624" s="5"/>
    </row>
    <row r="625">
      <c r="L625" s="5"/>
      <c r="M625" s="5"/>
      <c r="N625" s="5"/>
    </row>
    <row r="626">
      <c r="L626" s="5"/>
      <c r="M626" s="5"/>
      <c r="N626" s="5"/>
    </row>
    <row r="627">
      <c r="L627" s="5"/>
      <c r="M627" s="5"/>
      <c r="N627" s="5"/>
    </row>
    <row r="628">
      <c r="L628" s="5"/>
      <c r="M628" s="5"/>
      <c r="N628" s="5"/>
    </row>
    <row r="629">
      <c r="L629" s="5"/>
      <c r="M629" s="5"/>
      <c r="N629" s="5"/>
    </row>
    <row r="630">
      <c r="L630" s="5"/>
      <c r="M630" s="5"/>
      <c r="N630" s="5"/>
    </row>
    <row r="631">
      <c r="L631" s="5"/>
      <c r="M631" s="5"/>
      <c r="N631" s="5"/>
    </row>
    <row r="632">
      <c r="L632" s="5"/>
      <c r="M632" s="5"/>
      <c r="N632" s="5"/>
    </row>
    <row r="633">
      <c r="L633" s="5"/>
      <c r="M633" s="5"/>
      <c r="N633" s="5"/>
    </row>
    <row r="634">
      <c r="L634" s="5"/>
      <c r="M634" s="5"/>
      <c r="N634" s="5"/>
    </row>
    <row r="635">
      <c r="L635" s="5"/>
      <c r="M635" s="5"/>
      <c r="N635" s="5"/>
    </row>
    <row r="636">
      <c r="L636" s="5"/>
      <c r="M636" s="5"/>
      <c r="N636" s="5"/>
    </row>
    <row r="637">
      <c r="L637" s="5"/>
      <c r="M637" s="5"/>
      <c r="N637" s="5"/>
    </row>
    <row r="638">
      <c r="L638" s="5"/>
      <c r="M638" s="5"/>
      <c r="N638" s="5"/>
    </row>
    <row r="639">
      <c r="L639" s="5"/>
      <c r="M639" s="5"/>
      <c r="N639" s="5"/>
    </row>
    <row r="640">
      <c r="L640" s="5"/>
      <c r="M640" s="5"/>
      <c r="N640" s="5"/>
    </row>
    <row r="641">
      <c r="L641" s="5"/>
      <c r="M641" s="5"/>
      <c r="N641" s="5"/>
    </row>
    <row r="642">
      <c r="L642" s="5"/>
      <c r="M642" s="5"/>
      <c r="N642" s="5"/>
    </row>
    <row r="643">
      <c r="L643" s="5"/>
      <c r="M643" s="5"/>
      <c r="N643" s="5"/>
    </row>
    <row r="644">
      <c r="L644" s="5"/>
      <c r="M644" s="5"/>
      <c r="N644" s="5"/>
    </row>
    <row r="645">
      <c r="L645" s="5"/>
      <c r="M645" s="5"/>
      <c r="N645" s="5"/>
    </row>
    <row r="646">
      <c r="L646" s="5"/>
      <c r="M646" s="5"/>
      <c r="N646" s="5"/>
    </row>
    <row r="647">
      <c r="L647" s="5"/>
      <c r="M647" s="5"/>
      <c r="N647" s="5"/>
    </row>
    <row r="648">
      <c r="L648" s="5"/>
      <c r="M648" s="5"/>
      <c r="N648" s="5"/>
    </row>
    <row r="649">
      <c r="L649" s="5"/>
      <c r="M649" s="5"/>
      <c r="N649" s="5"/>
    </row>
    <row r="650">
      <c r="L650" s="5"/>
      <c r="M650" s="5"/>
      <c r="N650" s="5"/>
    </row>
    <row r="651">
      <c r="L651" s="5"/>
      <c r="M651" s="5"/>
      <c r="N651" s="5"/>
    </row>
    <row r="652">
      <c r="L652" s="5"/>
      <c r="M652" s="5"/>
      <c r="N652" s="5"/>
    </row>
    <row r="653">
      <c r="L653" s="5"/>
      <c r="M653" s="5"/>
      <c r="N653" s="5"/>
    </row>
    <row r="654">
      <c r="L654" s="5"/>
      <c r="M654" s="5"/>
      <c r="N654" s="5"/>
    </row>
    <row r="655">
      <c r="L655" s="5"/>
      <c r="M655" s="5"/>
      <c r="N655" s="5"/>
    </row>
    <row r="656">
      <c r="L656" s="5"/>
      <c r="M656" s="5"/>
      <c r="N656" s="5"/>
    </row>
    <row r="657">
      <c r="L657" s="5"/>
      <c r="M657" s="5"/>
      <c r="N657" s="5"/>
    </row>
    <row r="658">
      <c r="L658" s="5"/>
      <c r="M658" s="5"/>
      <c r="N658" s="5"/>
    </row>
    <row r="659">
      <c r="L659" s="5"/>
      <c r="M659" s="5"/>
      <c r="N659" s="5"/>
    </row>
    <row r="660">
      <c r="L660" s="5"/>
      <c r="M660" s="5"/>
      <c r="N660" s="5"/>
    </row>
    <row r="661">
      <c r="L661" s="5"/>
      <c r="M661" s="5"/>
      <c r="N661" s="5"/>
    </row>
    <row r="662">
      <c r="L662" s="5"/>
      <c r="M662" s="5"/>
      <c r="N662" s="5"/>
    </row>
    <row r="663">
      <c r="L663" s="5"/>
      <c r="M663" s="5"/>
      <c r="N663" s="5"/>
    </row>
    <row r="664">
      <c r="L664" s="5"/>
      <c r="M664" s="5"/>
      <c r="N664" s="5"/>
    </row>
    <row r="665">
      <c r="L665" s="5"/>
      <c r="M665" s="5"/>
      <c r="N665" s="5"/>
    </row>
    <row r="666">
      <c r="L666" s="5"/>
      <c r="M666" s="5"/>
      <c r="N666" s="5"/>
    </row>
    <row r="667">
      <c r="L667" s="5"/>
      <c r="M667" s="5"/>
      <c r="N667" s="5"/>
    </row>
    <row r="668">
      <c r="L668" s="5"/>
      <c r="M668" s="5"/>
      <c r="N668" s="5"/>
    </row>
    <row r="669">
      <c r="L669" s="5"/>
      <c r="M669" s="5"/>
      <c r="N669" s="5"/>
    </row>
    <row r="670">
      <c r="L670" s="5"/>
      <c r="M670" s="5"/>
      <c r="N670" s="5"/>
    </row>
    <row r="671">
      <c r="L671" s="5"/>
      <c r="M671" s="5"/>
      <c r="N671" s="5"/>
    </row>
    <row r="672">
      <c r="L672" s="5"/>
      <c r="M672" s="5"/>
      <c r="N672" s="5"/>
    </row>
    <row r="673">
      <c r="L673" s="5"/>
      <c r="M673" s="5"/>
      <c r="N673" s="5"/>
    </row>
    <row r="674">
      <c r="L674" s="5"/>
      <c r="M674" s="5"/>
      <c r="N674" s="5"/>
    </row>
    <row r="675">
      <c r="L675" s="5"/>
      <c r="M675" s="5"/>
      <c r="N675" s="5"/>
    </row>
    <row r="676">
      <c r="L676" s="5"/>
      <c r="M676" s="5"/>
      <c r="N676" s="5"/>
    </row>
    <row r="677">
      <c r="L677" s="5"/>
      <c r="M677" s="5"/>
      <c r="N677" s="5"/>
    </row>
    <row r="678">
      <c r="L678" s="5"/>
      <c r="M678" s="5"/>
      <c r="N678" s="5"/>
    </row>
    <row r="679">
      <c r="L679" s="5"/>
      <c r="M679" s="5"/>
      <c r="N679" s="5"/>
    </row>
    <row r="680">
      <c r="L680" s="5"/>
      <c r="M680" s="5"/>
      <c r="N680" s="5"/>
    </row>
    <row r="681">
      <c r="L681" s="5"/>
      <c r="M681" s="5"/>
      <c r="N681" s="5"/>
    </row>
    <row r="682">
      <c r="L682" s="5"/>
      <c r="M682" s="5"/>
      <c r="N682" s="5"/>
    </row>
    <row r="683">
      <c r="L683" s="5"/>
      <c r="M683" s="5"/>
      <c r="N683" s="5"/>
    </row>
    <row r="684">
      <c r="L684" s="5"/>
      <c r="M684" s="5"/>
      <c r="N684" s="5"/>
    </row>
    <row r="685">
      <c r="L685" s="5"/>
      <c r="M685" s="5"/>
      <c r="N685" s="5"/>
    </row>
    <row r="686">
      <c r="L686" s="5"/>
      <c r="M686" s="5"/>
      <c r="N686" s="5"/>
    </row>
    <row r="687">
      <c r="L687" s="5"/>
      <c r="M687" s="5"/>
      <c r="N687" s="5"/>
    </row>
    <row r="688">
      <c r="L688" s="5"/>
      <c r="M688" s="5"/>
      <c r="N688" s="5"/>
    </row>
    <row r="689">
      <c r="L689" s="5"/>
      <c r="M689" s="5"/>
      <c r="N689" s="5"/>
    </row>
    <row r="690">
      <c r="L690" s="5"/>
      <c r="M690" s="5"/>
      <c r="N690" s="5"/>
    </row>
    <row r="691">
      <c r="L691" s="5"/>
      <c r="M691" s="5"/>
      <c r="N691" s="5"/>
    </row>
    <row r="692">
      <c r="L692" s="5"/>
      <c r="M692" s="5"/>
      <c r="N692" s="5"/>
    </row>
    <row r="693">
      <c r="L693" s="5"/>
      <c r="M693" s="5"/>
      <c r="N693" s="5"/>
    </row>
    <row r="694">
      <c r="L694" s="5"/>
      <c r="M694" s="5"/>
      <c r="N694" s="5"/>
    </row>
    <row r="695">
      <c r="L695" s="5"/>
      <c r="M695" s="5"/>
      <c r="N695" s="5"/>
    </row>
    <row r="696">
      <c r="L696" s="5"/>
      <c r="M696" s="5"/>
      <c r="N696" s="5"/>
    </row>
    <row r="697">
      <c r="L697" s="5"/>
      <c r="M697" s="5"/>
      <c r="N697" s="5"/>
    </row>
    <row r="698">
      <c r="L698" s="5"/>
      <c r="M698" s="5"/>
      <c r="N698" s="5"/>
    </row>
    <row r="699">
      <c r="L699" s="5"/>
      <c r="M699" s="5"/>
      <c r="N699" s="5"/>
    </row>
    <row r="700">
      <c r="L700" s="5"/>
      <c r="M700" s="5"/>
      <c r="N700" s="5"/>
    </row>
    <row r="701">
      <c r="L701" s="5"/>
      <c r="M701" s="5"/>
      <c r="N701" s="5"/>
    </row>
    <row r="702">
      <c r="L702" s="5"/>
      <c r="M702" s="5"/>
      <c r="N702" s="5"/>
    </row>
    <row r="703">
      <c r="L703" s="5"/>
      <c r="M703" s="5"/>
      <c r="N703" s="5"/>
    </row>
    <row r="704">
      <c r="L704" s="5"/>
      <c r="M704" s="5"/>
      <c r="N704" s="5"/>
    </row>
    <row r="705">
      <c r="L705" s="5"/>
      <c r="M705" s="5"/>
      <c r="N705" s="5"/>
    </row>
    <row r="706">
      <c r="L706" s="5"/>
      <c r="M706" s="5"/>
      <c r="N706" s="5"/>
    </row>
    <row r="707">
      <c r="L707" s="5"/>
      <c r="M707" s="5"/>
      <c r="N707" s="5"/>
    </row>
    <row r="708">
      <c r="L708" s="5"/>
      <c r="M708" s="5"/>
      <c r="N708" s="5"/>
    </row>
    <row r="709">
      <c r="L709" s="5"/>
      <c r="M709" s="5"/>
      <c r="N709" s="5"/>
    </row>
    <row r="710">
      <c r="L710" s="5"/>
      <c r="M710" s="5"/>
      <c r="N710" s="5"/>
    </row>
    <row r="711">
      <c r="L711" s="5"/>
      <c r="M711" s="5"/>
      <c r="N711" s="5"/>
    </row>
    <row r="712">
      <c r="L712" s="5"/>
      <c r="M712" s="5"/>
      <c r="N712" s="5"/>
    </row>
    <row r="713">
      <c r="L713" s="5"/>
      <c r="M713" s="5"/>
      <c r="N713" s="5"/>
    </row>
    <row r="714">
      <c r="L714" s="5"/>
      <c r="M714" s="5"/>
      <c r="N714" s="5"/>
    </row>
    <row r="715">
      <c r="L715" s="5"/>
      <c r="M715" s="5"/>
      <c r="N715" s="5"/>
    </row>
    <row r="716">
      <c r="L716" s="5"/>
      <c r="M716" s="5"/>
      <c r="N716" s="5"/>
    </row>
    <row r="717">
      <c r="L717" s="5"/>
      <c r="M717" s="5"/>
      <c r="N717" s="5"/>
    </row>
    <row r="718">
      <c r="L718" s="5"/>
      <c r="M718" s="5"/>
      <c r="N718" s="5"/>
    </row>
    <row r="719">
      <c r="L719" s="5"/>
      <c r="M719" s="5"/>
      <c r="N719" s="5"/>
    </row>
    <row r="720">
      <c r="L720" s="5"/>
      <c r="M720" s="5"/>
      <c r="N720" s="5"/>
    </row>
    <row r="721">
      <c r="L721" s="5"/>
      <c r="M721" s="5"/>
      <c r="N721" s="5"/>
    </row>
    <row r="722">
      <c r="L722" s="5"/>
      <c r="M722" s="5"/>
      <c r="N722" s="5"/>
    </row>
    <row r="723">
      <c r="L723" s="5"/>
      <c r="M723" s="5"/>
      <c r="N723" s="5"/>
    </row>
    <row r="724">
      <c r="L724" s="5"/>
      <c r="M724" s="5"/>
      <c r="N724" s="5"/>
    </row>
    <row r="725">
      <c r="L725" s="5"/>
      <c r="M725" s="5"/>
      <c r="N725" s="5"/>
    </row>
    <row r="726">
      <c r="L726" s="5"/>
      <c r="M726" s="5"/>
      <c r="N726" s="5"/>
    </row>
    <row r="727">
      <c r="L727" s="5"/>
      <c r="M727" s="5"/>
      <c r="N727" s="5"/>
    </row>
    <row r="728">
      <c r="L728" s="5"/>
      <c r="M728" s="5"/>
      <c r="N728" s="5"/>
    </row>
    <row r="729">
      <c r="L729" s="5"/>
      <c r="M729" s="5"/>
      <c r="N729" s="5"/>
    </row>
    <row r="730">
      <c r="L730" s="5"/>
      <c r="M730" s="5"/>
      <c r="N730" s="5"/>
    </row>
    <row r="731">
      <c r="L731" s="5"/>
      <c r="M731" s="5"/>
      <c r="N731" s="5"/>
    </row>
    <row r="732">
      <c r="L732" s="5"/>
      <c r="M732" s="5"/>
      <c r="N732" s="5"/>
    </row>
    <row r="733">
      <c r="L733" s="5"/>
      <c r="M733" s="5"/>
      <c r="N733" s="5"/>
    </row>
    <row r="734">
      <c r="L734" s="5"/>
      <c r="M734" s="5"/>
      <c r="N734" s="5"/>
    </row>
    <row r="735">
      <c r="L735" s="5"/>
      <c r="M735" s="5"/>
      <c r="N735" s="5"/>
    </row>
    <row r="736">
      <c r="L736" s="5"/>
      <c r="M736" s="5"/>
      <c r="N736" s="5"/>
    </row>
    <row r="737">
      <c r="L737" s="5"/>
      <c r="M737" s="5"/>
      <c r="N737" s="5"/>
    </row>
    <row r="738">
      <c r="L738" s="5"/>
      <c r="M738" s="5"/>
      <c r="N738" s="5"/>
    </row>
    <row r="739">
      <c r="L739" s="5"/>
      <c r="M739" s="5"/>
      <c r="N739" s="5"/>
    </row>
    <row r="740">
      <c r="L740" s="5"/>
      <c r="M740" s="5"/>
      <c r="N740" s="5"/>
    </row>
    <row r="741">
      <c r="L741" s="5"/>
      <c r="M741" s="5"/>
      <c r="N741" s="5"/>
    </row>
    <row r="742">
      <c r="L742" s="5"/>
      <c r="M742" s="5"/>
      <c r="N742" s="5"/>
    </row>
    <row r="743">
      <c r="L743" s="5"/>
      <c r="M743" s="5"/>
      <c r="N743" s="5"/>
    </row>
    <row r="744">
      <c r="L744" s="5"/>
      <c r="M744" s="5"/>
      <c r="N744" s="5"/>
    </row>
    <row r="745">
      <c r="L745" s="5"/>
      <c r="M745" s="5"/>
      <c r="N745" s="5"/>
    </row>
    <row r="746">
      <c r="L746" s="5"/>
      <c r="M746" s="5"/>
      <c r="N746" s="5"/>
    </row>
    <row r="747">
      <c r="L747" s="5"/>
      <c r="M747" s="5"/>
      <c r="N747" s="5"/>
    </row>
    <row r="748">
      <c r="L748" s="5"/>
      <c r="M748" s="5"/>
      <c r="N748" s="5"/>
    </row>
    <row r="749">
      <c r="L749" s="5"/>
      <c r="M749" s="5"/>
      <c r="N749" s="5"/>
    </row>
    <row r="750">
      <c r="L750" s="5"/>
      <c r="M750" s="5"/>
      <c r="N750" s="5"/>
    </row>
    <row r="751">
      <c r="L751" s="5"/>
      <c r="M751" s="5"/>
      <c r="N751" s="5"/>
    </row>
    <row r="752">
      <c r="L752" s="5"/>
      <c r="M752" s="5"/>
      <c r="N752" s="5"/>
    </row>
    <row r="753">
      <c r="L753" s="5"/>
      <c r="M753" s="5"/>
      <c r="N753" s="5"/>
    </row>
    <row r="754">
      <c r="L754" s="5"/>
      <c r="M754" s="5"/>
      <c r="N754" s="5"/>
    </row>
    <row r="755">
      <c r="L755" s="5"/>
      <c r="M755" s="5"/>
      <c r="N755" s="5"/>
    </row>
    <row r="756">
      <c r="L756" s="5"/>
      <c r="M756" s="5"/>
      <c r="N756" s="5"/>
    </row>
    <row r="757">
      <c r="L757" s="5"/>
      <c r="M757" s="5"/>
      <c r="N757" s="5"/>
    </row>
    <row r="758">
      <c r="L758" s="5"/>
      <c r="M758" s="5"/>
      <c r="N758" s="5"/>
    </row>
    <row r="759">
      <c r="L759" s="5"/>
      <c r="M759" s="5"/>
      <c r="N759" s="5"/>
    </row>
    <row r="760">
      <c r="L760" s="5"/>
      <c r="M760" s="5"/>
      <c r="N760" s="5"/>
    </row>
    <row r="761">
      <c r="L761" s="5"/>
      <c r="M761" s="5"/>
      <c r="N761" s="5"/>
    </row>
    <row r="762">
      <c r="L762" s="5"/>
      <c r="M762" s="5"/>
      <c r="N762" s="5"/>
    </row>
    <row r="763">
      <c r="L763" s="5"/>
      <c r="M763" s="5"/>
      <c r="N763" s="5"/>
    </row>
    <row r="764">
      <c r="L764" s="5"/>
      <c r="M764" s="5"/>
      <c r="N764" s="5"/>
    </row>
    <row r="765">
      <c r="L765" s="5"/>
      <c r="M765" s="5"/>
      <c r="N765" s="5"/>
    </row>
    <row r="766">
      <c r="L766" s="5"/>
      <c r="M766" s="5"/>
      <c r="N766" s="5"/>
    </row>
    <row r="767">
      <c r="L767" s="5"/>
      <c r="M767" s="5"/>
      <c r="N767" s="5"/>
    </row>
    <row r="768">
      <c r="L768" s="5"/>
      <c r="M768" s="5"/>
      <c r="N768" s="5"/>
    </row>
    <row r="769">
      <c r="L769" s="5"/>
      <c r="M769" s="5"/>
      <c r="N769" s="5"/>
    </row>
    <row r="770">
      <c r="L770" s="5"/>
      <c r="M770" s="5"/>
      <c r="N770" s="5"/>
    </row>
    <row r="771">
      <c r="L771" s="5"/>
      <c r="M771" s="5"/>
      <c r="N771" s="5"/>
    </row>
    <row r="772">
      <c r="L772" s="5"/>
      <c r="M772" s="5"/>
      <c r="N772" s="5"/>
    </row>
    <row r="773">
      <c r="L773" s="5"/>
      <c r="M773" s="5"/>
      <c r="N773" s="5"/>
    </row>
    <row r="774">
      <c r="L774" s="5"/>
      <c r="M774" s="5"/>
      <c r="N774" s="5"/>
    </row>
    <row r="775">
      <c r="L775" s="5"/>
      <c r="M775" s="5"/>
      <c r="N775" s="5"/>
    </row>
    <row r="776">
      <c r="L776" s="5"/>
      <c r="M776" s="5"/>
      <c r="N776" s="5"/>
    </row>
    <row r="777">
      <c r="L777" s="5"/>
      <c r="M777" s="5"/>
      <c r="N777" s="5"/>
    </row>
    <row r="778">
      <c r="L778" s="5"/>
      <c r="M778" s="5"/>
      <c r="N778" s="5"/>
    </row>
    <row r="779">
      <c r="L779" s="5"/>
      <c r="M779" s="5"/>
      <c r="N779" s="5"/>
    </row>
    <row r="780">
      <c r="L780" s="5"/>
      <c r="M780" s="5"/>
      <c r="N780" s="5"/>
    </row>
    <row r="781">
      <c r="L781" s="5"/>
      <c r="M781" s="5"/>
      <c r="N781" s="5"/>
    </row>
    <row r="782">
      <c r="L782" s="5"/>
      <c r="M782" s="5"/>
      <c r="N782" s="5"/>
    </row>
    <row r="783">
      <c r="L783" s="5"/>
      <c r="M783" s="5"/>
      <c r="N783" s="5"/>
    </row>
    <row r="784">
      <c r="L784" s="5"/>
      <c r="M784" s="5"/>
      <c r="N784" s="5"/>
    </row>
    <row r="785">
      <c r="L785" s="5"/>
      <c r="M785" s="5"/>
      <c r="N785" s="5"/>
    </row>
    <row r="786">
      <c r="L786" s="5"/>
      <c r="M786" s="5"/>
      <c r="N786" s="5"/>
    </row>
    <row r="787">
      <c r="L787" s="5"/>
      <c r="M787" s="5"/>
      <c r="N787" s="5"/>
    </row>
    <row r="788">
      <c r="L788" s="5"/>
      <c r="M788" s="5"/>
      <c r="N788" s="5"/>
    </row>
    <row r="789">
      <c r="L789" s="5"/>
      <c r="M789" s="5"/>
      <c r="N789" s="5"/>
    </row>
    <row r="790">
      <c r="L790" s="5"/>
      <c r="M790" s="5"/>
      <c r="N790" s="5"/>
    </row>
    <row r="791">
      <c r="L791" s="5"/>
      <c r="M791" s="5"/>
      <c r="N791" s="5"/>
    </row>
    <row r="792">
      <c r="L792" s="5"/>
      <c r="M792" s="5"/>
      <c r="N792" s="5"/>
    </row>
    <row r="793">
      <c r="L793" s="5"/>
      <c r="M793" s="5"/>
      <c r="N793" s="5"/>
    </row>
    <row r="794">
      <c r="L794" s="5"/>
      <c r="M794" s="5"/>
      <c r="N794" s="5"/>
    </row>
    <row r="795">
      <c r="L795" s="5"/>
      <c r="M795" s="5"/>
      <c r="N795" s="5"/>
    </row>
    <row r="796">
      <c r="L796" s="5"/>
      <c r="M796" s="5"/>
      <c r="N796" s="5"/>
    </row>
    <row r="797">
      <c r="L797" s="5"/>
      <c r="M797" s="5"/>
      <c r="N797" s="5"/>
    </row>
    <row r="798">
      <c r="L798" s="5"/>
      <c r="M798" s="5"/>
      <c r="N798" s="5"/>
    </row>
    <row r="799">
      <c r="L799" s="5"/>
      <c r="M799" s="5"/>
      <c r="N799" s="5"/>
    </row>
    <row r="800">
      <c r="L800" s="5"/>
      <c r="M800" s="5"/>
      <c r="N800" s="5"/>
    </row>
    <row r="801">
      <c r="L801" s="5"/>
      <c r="M801" s="5"/>
      <c r="N801" s="5"/>
    </row>
    <row r="802">
      <c r="L802" s="5"/>
      <c r="M802" s="5"/>
      <c r="N802" s="5"/>
    </row>
    <row r="803">
      <c r="L803" s="5"/>
      <c r="M803" s="5"/>
      <c r="N803" s="5"/>
    </row>
    <row r="804">
      <c r="L804" s="5"/>
      <c r="M804" s="5"/>
      <c r="N804" s="5"/>
    </row>
    <row r="805">
      <c r="L805" s="5"/>
      <c r="M805" s="5"/>
      <c r="N805" s="5"/>
    </row>
    <row r="806">
      <c r="L806" s="5"/>
      <c r="M806" s="5"/>
      <c r="N806" s="5"/>
    </row>
    <row r="807">
      <c r="L807" s="5"/>
      <c r="M807" s="5"/>
      <c r="N807" s="5"/>
    </row>
    <row r="808">
      <c r="L808" s="5"/>
      <c r="M808" s="5"/>
      <c r="N808" s="5"/>
    </row>
    <row r="809">
      <c r="L809" s="5"/>
      <c r="M809" s="5"/>
      <c r="N809" s="5"/>
    </row>
    <row r="810">
      <c r="L810" s="5"/>
      <c r="M810" s="5"/>
      <c r="N810" s="5"/>
    </row>
    <row r="811">
      <c r="L811" s="5"/>
      <c r="M811" s="5"/>
      <c r="N811" s="5"/>
    </row>
    <row r="812">
      <c r="L812" s="5"/>
      <c r="M812" s="5"/>
      <c r="N812" s="5"/>
    </row>
    <row r="813">
      <c r="L813" s="5"/>
      <c r="M813" s="5"/>
      <c r="N813" s="5"/>
    </row>
    <row r="814">
      <c r="L814" s="5"/>
      <c r="M814" s="5"/>
      <c r="N814" s="5"/>
    </row>
    <row r="815">
      <c r="L815" s="5"/>
      <c r="M815" s="5"/>
      <c r="N815" s="5"/>
    </row>
    <row r="816">
      <c r="L816" s="5"/>
      <c r="M816" s="5"/>
      <c r="N816" s="5"/>
    </row>
    <row r="817">
      <c r="L817" s="5"/>
      <c r="M817" s="5"/>
      <c r="N817" s="5"/>
    </row>
    <row r="818">
      <c r="L818" s="5"/>
      <c r="M818" s="5"/>
      <c r="N818" s="5"/>
    </row>
    <row r="819">
      <c r="L819" s="5"/>
      <c r="M819" s="5"/>
      <c r="N819" s="5"/>
    </row>
    <row r="820">
      <c r="L820" s="5"/>
      <c r="M820" s="5"/>
      <c r="N820" s="5"/>
    </row>
    <row r="821">
      <c r="L821" s="5"/>
      <c r="M821" s="5"/>
      <c r="N821" s="5"/>
    </row>
    <row r="822">
      <c r="L822" s="5"/>
      <c r="M822" s="5"/>
      <c r="N822" s="5"/>
    </row>
    <row r="823">
      <c r="L823" s="5"/>
      <c r="M823" s="5"/>
      <c r="N823" s="5"/>
    </row>
    <row r="824">
      <c r="L824" s="5"/>
      <c r="M824" s="5"/>
      <c r="N824" s="5"/>
    </row>
    <row r="825">
      <c r="L825" s="5"/>
      <c r="M825" s="5"/>
      <c r="N825" s="5"/>
    </row>
    <row r="826">
      <c r="L826" s="5"/>
      <c r="M826" s="5"/>
      <c r="N826" s="5"/>
    </row>
    <row r="827">
      <c r="L827" s="5"/>
      <c r="M827" s="5"/>
      <c r="N827" s="5"/>
    </row>
    <row r="828">
      <c r="L828" s="5"/>
      <c r="M828" s="5"/>
      <c r="N828" s="5"/>
    </row>
    <row r="829">
      <c r="L829" s="5"/>
      <c r="M829" s="5"/>
      <c r="N829" s="5"/>
    </row>
    <row r="830">
      <c r="L830" s="5"/>
      <c r="M830" s="5"/>
      <c r="N830" s="5"/>
    </row>
    <row r="831">
      <c r="L831" s="5"/>
      <c r="M831" s="5"/>
      <c r="N831" s="5"/>
    </row>
    <row r="832">
      <c r="L832" s="5"/>
      <c r="M832" s="5"/>
      <c r="N832" s="5"/>
    </row>
    <row r="833">
      <c r="L833" s="5"/>
      <c r="M833" s="5"/>
      <c r="N833" s="5"/>
    </row>
    <row r="834">
      <c r="L834" s="5"/>
      <c r="M834" s="5"/>
      <c r="N834" s="5"/>
    </row>
    <row r="835">
      <c r="L835" s="5"/>
      <c r="M835" s="5"/>
      <c r="N835" s="5"/>
    </row>
    <row r="836">
      <c r="L836" s="5"/>
      <c r="M836" s="5"/>
      <c r="N836" s="5"/>
    </row>
    <row r="837">
      <c r="L837" s="5"/>
      <c r="M837" s="5"/>
      <c r="N837" s="5"/>
    </row>
    <row r="838">
      <c r="L838" s="5"/>
      <c r="M838" s="5"/>
      <c r="N838" s="5"/>
    </row>
    <row r="839">
      <c r="L839" s="5"/>
      <c r="M839" s="5"/>
      <c r="N839" s="5"/>
    </row>
    <row r="840">
      <c r="L840" s="5"/>
      <c r="M840" s="5"/>
      <c r="N840" s="5"/>
    </row>
    <row r="841">
      <c r="L841" s="5"/>
      <c r="M841" s="5"/>
      <c r="N841" s="5"/>
    </row>
    <row r="842">
      <c r="L842" s="5"/>
      <c r="M842" s="5"/>
      <c r="N842" s="5"/>
    </row>
    <row r="843">
      <c r="L843" s="5"/>
      <c r="M843" s="5"/>
      <c r="N843" s="5"/>
    </row>
    <row r="844">
      <c r="L844" s="5"/>
      <c r="M844" s="5"/>
      <c r="N844" s="5"/>
    </row>
    <row r="845">
      <c r="L845" s="5"/>
      <c r="M845" s="5"/>
      <c r="N845" s="5"/>
    </row>
    <row r="846">
      <c r="L846" s="5"/>
      <c r="M846" s="5"/>
      <c r="N846" s="5"/>
    </row>
    <row r="847">
      <c r="L847" s="5"/>
      <c r="M847" s="5"/>
      <c r="N847" s="5"/>
    </row>
    <row r="848">
      <c r="L848" s="5"/>
      <c r="M848" s="5"/>
      <c r="N848" s="5"/>
    </row>
    <row r="849">
      <c r="L849" s="5"/>
      <c r="M849" s="5"/>
      <c r="N849" s="5"/>
    </row>
    <row r="850">
      <c r="L850" s="5"/>
      <c r="M850" s="5"/>
      <c r="N850" s="5"/>
    </row>
    <row r="851">
      <c r="L851" s="5"/>
      <c r="M851" s="5"/>
      <c r="N851" s="5"/>
    </row>
    <row r="852">
      <c r="L852" s="5"/>
      <c r="M852" s="5"/>
      <c r="N852" s="5"/>
    </row>
    <row r="853">
      <c r="L853" s="5"/>
      <c r="M853" s="5"/>
      <c r="N853" s="5"/>
    </row>
    <row r="854">
      <c r="L854" s="5"/>
      <c r="M854" s="5"/>
      <c r="N854" s="5"/>
    </row>
    <row r="855">
      <c r="L855" s="5"/>
      <c r="M855" s="5"/>
      <c r="N855" s="5"/>
    </row>
    <row r="856">
      <c r="L856" s="5"/>
      <c r="M856" s="5"/>
      <c r="N856" s="5"/>
    </row>
    <row r="857">
      <c r="L857" s="5"/>
      <c r="M857" s="5"/>
      <c r="N857" s="5"/>
    </row>
    <row r="858">
      <c r="L858" s="5"/>
      <c r="M858" s="5"/>
      <c r="N858" s="5"/>
    </row>
    <row r="859">
      <c r="L859" s="5"/>
      <c r="M859" s="5"/>
      <c r="N859" s="5"/>
    </row>
    <row r="860">
      <c r="L860" s="5"/>
      <c r="M860" s="5"/>
      <c r="N860" s="5"/>
    </row>
    <row r="861">
      <c r="L861" s="5"/>
      <c r="M861" s="5"/>
      <c r="N861" s="5"/>
    </row>
    <row r="862">
      <c r="L862" s="5"/>
      <c r="M862" s="5"/>
      <c r="N862" s="5"/>
    </row>
    <row r="863">
      <c r="L863" s="5"/>
      <c r="M863" s="5"/>
      <c r="N863" s="5"/>
    </row>
    <row r="864">
      <c r="L864" s="5"/>
      <c r="M864" s="5"/>
      <c r="N864" s="5"/>
    </row>
    <row r="865">
      <c r="L865" s="5"/>
      <c r="M865" s="5"/>
      <c r="N865" s="5"/>
    </row>
    <row r="866">
      <c r="L866" s="5"/>
      <c r="M866" s="5"/>
      <c r="N866" s="5"/>
    </row>
    <row r="867">
      <c r="L867" s="5"/>
      <c r="M867" s="5"/>
      <c r="N867" s="5"/>
    </row>
    <row r="868">
      <c r="L868" s="5"/>
      <c r="M868" s="5"/>
      <c r="N868" s="5"/>
    </row>
    <row r="869">
      <c r="L869" s="5"/>
      <c r="M869" s="5"/>
      <c r="N869" s="5"/>
    </row>
    <row r="870">
      <c r="L870" s="5"/>
      <c r="M870" s="5"/>
      <c r="N870" s="5"/>
    </row>
    <row r="871">
      <c r="L871" s="5"/>
      <c r="M871" s="5"/>
      <c r="N871" s="5"/>
    </row>
    <row r="872">
      <c r="L872" s="5"/>
      <c r="M872" s="5"/>
      <c r="N872" s="5"/>
    </row>
    <row r="873">
      <c r="L873" s="5"/>
      <c r="M873" s="5"/>
      <c r="N873" s="5"/>
    </row>
    <row r="874">
      <c r="L874" s="5"/>
      <c r="M874" s="5"/>
      <c r="N874" s="5"/>
    </row>
    <row r="875">
      <c r="L875" s="5"/>
      <c r="M875" s="5"/>
      <c r="N875" s="5"/>
    </row>
    <row r="876">
      <c r="L876" s="5"/>
      <c r="M876" s="5"/>
      <c r="N876" s="5"/>
    </row>
    <row r="877">
      <c r="L877" s="5"/>
      <c r="M877" s="5"/>
      <c r="N877" s="5"/>
    </row>
    <row r="878">
      <c r="L878" s="5"/>
      <c r="M878" s="5"/>
      <c r="N878" s="5"/>
    </row>
    <row r="879">
      <c r="L879" s="5"/>
      <c r="M879" s="5"/>
      <c r="N879" s="5"/>
    </row>
    <row r="880">
      <c r="L880" s="5"/>
      <c r="M880" s="5"/>
      <c r="N880" s="5"/>
    </row>
    <row r="881">
      <c r="L881" s="5"/>
      <c r="M881" s="5"/>
      <c r="N881" s="5"/>
    </row>
    <row r="882">
      <c r="L882" s="5"/>
      <c r="M882" s="5"/>
      <c r="N882" s="5"/>
    </row>
    <row r="883">
      <c r="L883" s="5"/>
      <c r="M883" s="5"/>
      <c r="N883" s="5"/>
    </row>
    <row r="884">
      <c r="L884" s="5"/>
      <c r="M884" s="5"/>
      <c r="N884" s="5"/>
    </row>
    <row r="885">
      <c r="L885" s="5"/>
      <c r="M885" s="5"/>
      <c r="N885" s="5"/>
    </row>
    <row r="886">
      <c r="L886" s="5"/>
      <c r="M886" s="5"/>
      <c r="N886" s="5"/>
    </row>
    <row r="887">
      <c r="L887" s="5"/>
      <c r="M887" s="5"/>
      <c r="N887" s="5"/>
    </row>
    <row r="888">
      <c r="L888" s="5"/>
      <c r="M888" s="5"/>
      <c r="N888" s="5"/>
    </row>
    <row r="889">
      <c r="L889" s="5"/>
      <c r="M889" s="5"/>
      <c r="N889" s="5"/>
    </row>
    <row r="890">
      <c r="L890" s="5"/>
      <c r="M890" s="5"/>
      <c r="N890" s="5"/>
    </row>
    <row r="891">
      <c r="L891" s="5"/>
      <c r="M891" s="5"/>
      <c r="N891" s="5"/>
    </row>
    <row r="892">
      <c r="L892" s="5"/>
      <c r="M892" s="5"/>
      <c r="N892" s="5"/>
    </row>
    <row r="893">
      <c r="L893" s="5"/>
      <c r="M893" s="5"/>
      <c r="N893" s="5"/>
    </row>
    <row r="894">
      <c r="L894" s="5"/>
      <c r="M894" s="5"/>
      <c r="N894" s="5"/>
    </row>
    <row r="895">
      <c r="L895" s="5"/>
      <c r="M895" s="5"/>
      <c r="N895" s="5"/>
    </row>
    <row r="896">
      <c r="L896" s="5"/>
      <c r="M896" s="5"/>
      <c r="N896" s="5"/>
    </row>
    <row r="897">
      <c r="L897" s="5"/>
      <c r="M897" s="5"/>
      <c r="N897" s="5"/>
    </row>
    <row r="898">
      <c r="L898" s="5"/>
      <c r="M898" s="5"/>
      <c r="N898" s="5"/>
    </row>
    <row r="899">
      <c r="L899" s="5"/>
      <c r="M899" s="5"/>
      <c r="N899" s="5"/>
    </row>
    <row r="900">
      <c r="L900" s="5"/>
      <c r="M900" s="5"/>
      <c r="N900" s="5"/>
    </row>
    <row r="901">
      <c r="L901" s="5"/>
      <c r="M901" s="5"/>
      <c r="N901" s="5"/>
    </row>
    <row r="902">
      <c r="L902" s="5"/>
      <c r="M902" s="5"/>
      <c r="N902" s="5"/>
    </row>
    <row r="903">
      <c r="L903" s="5"/>
      <c r="M903" s="5"/>
      <c r="N903" s="5"/>
    </row>
    <row r="904">
      <c r="L904" s="5"/>
      <c r="M904" s="5"/>
      <c r="N904" s="5"/>
    </row>
    <row r="905">
      <c r="L905" s="5"/>
      <c r="M905" s="5"/>
      <c r="N905" s="5"/>
    </row>
    <row r="906">
      <c r="L906" s="5"/>
      <c r="M906" s="5"/>
      <c r="N906" s="5"/>
    </row>
    <row r="907">
      <c r="L907" s="5"/>
      <c r="M907" s="5"/>
      <c r="N907" s="5"/>
    </row>
    <row r="908">
      <c r="L908" s="5"/>
      <c r="M908" s="5"/>
      <c r="N908" s="5"/>
    </row>
    <row r="909">
      <c r="L909" s="5"/>
      <c r="M909" s="5"/>
      <c r="N909" s="5"/>
    </row>
    <row r="910">
      <c r="L910" s="5"/>
      <c r="M910" s="5"/>
      <c r="N910" s="5"/>
    </row>
    <row r="911">
      <c r="L911" s="5"/>
      <c r="M911" s="5"/>
      <c r="N911" s="5"/>
    </row>
    <row r="912">
      <c r="L912" s="5"/>
      <c r="M912" s="5"/>
      <c r="N912" s="5"/>
    </row>
    <row r="913">
      <c r="L913" s="5"/>
      <c r="M913" s="5"/>
      <c r="N913" s="5"/>
    </row>
    <row r="914">
      <c r="L914" s="5"/>
      <c r="M914" s="5"/>
      <c r="N914" s="5"/>
    </row>
    <row r="915">
      <c r="L915" s="5"/>
      <c r="M915" s="5"/>
      <c r="N915" s="5"/>
    </row>
    <row r="916">
      <c r="L916" s="5"/>
      <c r="M916" s="5"/>
      <c r="N916" s="5"/>
    </row>
    <row r="917">
      <c r="L917" s="5"/>
      <c r="M917" s="5"/>
      <c r="N917" s="5"/>
    </row>
    <row r="918">
      <c r="L918" s="5"/>
      <c r="M918" s="5"/>
      <c r="N918" s="5"/>
    </row>
    <row r="919">
      <c r="L919" s="5"/>
      <c r="M919" s="5"/>
      <c r="N919" s="5"/>
    </row>
    <row r="920">
      <c r="L920" s="5"/>
      <c r="M920" s="5"/>
      <c r="N920" s="5"/>
    </row>
    <row r="921">
      <c r="L921" s="5"/>
      <c r="M921" s="5"/>
      <c r="N921" s="5"/>
    </row>
    <row r="922">
      <c r="L922" s="5"/>
      <c r="M922" s="5"/>
      <c r="N922" s="5"/>
    </row>
    <row r="923">
      <c r="L923" s="5"/>
      <c r="M923" s="5"/>
      <c r="N923" s="5"/>
    </row>
    <row r="924">
      <c r="L924" s="5"/>
      <c r="M924" s="5"/>
      <c r="N924" s="5"/>
    </row>
    <row r="925">
      <c r="L925" s="5"/>
      <c r="M925" s="5"/>
      <c r="N925" s="5"/>
    </row>
    <row r="926">
      <c r="L926" s="5"/>
      <c r="M926" s="5"/>
      <c r="N926" s="5"/>
    </row>
    <row r="927">
      <c r="L927" s="5"/>
      <c r="M927" s="5"/>
      <c r="N927" s="5"/>
    </row>
    <row r="928">
      <c r="L928" s="5"/>
      <c r="M928" s="5"/>
      <c r="N928" s="5"/>
    </row>
    <row r="929">
      <c r="L929" s="5"/>
      <c r="M929" s="5"/>
      <c r="N929" s="5"/>
    </row>
    <row r="930">
      <c r="L930" s="5"/>
      <c r="M930" s="5"/>
      <c r="N930" s="5"/>
    </row>
    <row r="931">
      <c r="L931" s="5"/>
      <c r="M931" s="5"/>
      <c r="N931" s="5"/>
    </row>
    <row r="932">
      <c r="L932" s="5"/>
      <c r="M932" s="5"/>
      <c r="N932" s="5"/>
    </row>
    <row r="933">
      <c r="L933" s="5"/>
      <c r="M933" s="5"/>
      <c r="N933" s="5"/>
    </row>
    <row r="934">
      <c r="L934" s="5"/>
      <c r="M934" s="5"/>
      <c r="N934" s="5"/>
    </row>
    <row r="935">
      <c r="L935" s="5"/>
      <c r="M935" s="5"/>
      <c r="N935" s="5"/>
    </row>
    <row r="936">
      <c r="L936" s="5"/>
      <c r="M936" s="5"/>
      <c r="N936" s="5"/>
    </row>
    <row r="937">
      <c r="L937" s="5"/>
      <c r="M937" s="5"/>
      <c r="N937" s="5"/>
    </row>
    <row r="938">
      <c r="L938" s="5"/>
      <c r="M938" s="5"/>
      <c r="N938" s="5"/>
    </row>
    <row r="939">
      <c r="L939" s="5"/>
      <c r="M939" s="5"/>
      <c r="N939" s="5"/>
    </row>
    <row r="940">
      <c r="L940" s="5"/>
      <c r="M940" s="5"/>
      <c r="N940" s="5"/>
    </row>
    <row r="941">
      <c r="L941" s="5"/>
      <c r="M941" s="5"/>
      <c r="N941" s="5"/>
    </row>
    <row r="942">
      <c r="L942" s="5"/>
      <c r="M942" s="5"/>
      <c r="N942" s="5"/>
    </row>
    <row r="943">
      <c r="L943" s="5"/>
      <c r="M943" s="5"/>
      <c r="N943" s="5"/>
    </row>
    <row r="944">
      <c r="L944" s="5"/>
      <c r="M944" s="5"/>
      <c r="N944" s="5"/>
    </row>
    <row r="945">
      <c r="L945" s="5"/>
      <c r="M945" s="5"/>
      <c r="N945" s="5"/>
    </row>
    <row r="946">
      <c r="L946" s="5"/>
      <c r="M946" s="5"/>
      <c r="N946" s="5"/>
    </row>
    <row r="947">
      <c r="L947" s="5"/>
      <c r="M947" s="5"/>
      <c r="N947" s="5"/>
    </row>
    <row r="948">
      <c r="L948" s="5"/>
      <c r="M948" s="5"/>
      <c r="N948" s="5"/>
    </row>
    <row r="949">
      <c r="L949" s="5"/>
      <c r="M949" s="5"/>
      <c r="N949" s="5"/>
    </row>
    <row r="950">
      <c r="L950" s="5"/>
      <c r="M950" s="5"/>
      <c r="N950" s="5"/>
    </row>
    <row r="951">
      <c r="L951" s="5"/>
      <c r="M951" s="5"/>
      <c r="N951" s="5"/>
    </row>
    <row r="952">
      <c r="L952" s="5"/>
      <c r="M952" s="5"/>
      <c r="N952" s="5"/>
    </row>
    <row r="953">
      <c r="L953" s="5"/>
      <c r="M953" s="5"/>
      <c r="N953" s="5"/>
    </row>
    <row r="954">
      <c r="L954" s="5"/>
      <c r="M954" s="5"/>
      <c r="N954" s="5"/>
    </row>
    <row r="955">
      <c r="L955" s="5"/>
      <c r="M955" s="5"/>
      <c r="N955" s="5"/>
    </row>
    <row r="956">
      <c r="L956" s="5"/>
      <c r="M956" s="5"/>
      <c r="N956" s="5"/>
    </row>
    <row r="957">
      <c r="L957" s="5"/>
      <c r="M957" s="5"/>
      <c r="N957" s="5"/>
    </row>
    <row r="958">
      <c r="L958" s="5"/>
      <c r="M958" s="5"/>
      <c r="N958" s="5"/>
    </row>
    <row r="959">
      <c r="L959" s="5"/>
      <c r="M959" s="5"/>
      <c r="N959" s="5"/>
    </row>
    <row r="960">
      <c r="L960" s="5"/>
      <c r="M960" s="5"/>
      <c r="N960" s="5"/>
    </row>
    <row r="961">
      <c r="L961" s="5"/>
      <c r="M961" s="5"/>
      <c r="N961" s="5"/>
    </row>
    <row r="962">
      <c r="L962" s="5"/>
      <c r="M962" s="5"/>
      <c r="N962" s="5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"/>
      <c r="C1" s="1"/>
      <c r="D1" s="1" t="s">
        <v>305</v>
      </c>
      <c r="E1" s="1" t="s">
        <v>306</v>
      </c>
      <c r="F1" s="1" t="s">
        <v>307</v>
      </c>
      <c r="G1" s="1" t="s">
        <v>308</v>
      </c>
      <c r="H1" s="1"/>
      <c r="I1" s="1"/>
      <c r="J1" s="1"/>
      <c r="K1" s="1"/>
      <c r="L1" s="1"/>
      <c r="M1" s="1"/>
    </row>
    <row r="2">
      <c r="B2" s="1"/>
      <c r="C2" s="1"/>
      <c r="D2" s="2">
        <f>SUM(B5,B10,B11,B9*4)</f>
        <v>157.7574</v>
      </c>
      <c r="E2" s="20">
        <f>B5/D2</f>
        <v>0.04399793607</v>
      </c>
      <c r="F2" s="2">
        <f>B11/D2</f>
        <v>0.1963381749</v>
      </c>
      <c r="G2" s="2">
        <f>B10/D2</f>
        <v>0.353992903</v>
      </c>
      <c r="H2" s="2"/>
      <c r="I2" s="2"/>
      <c r="J2" s="1"/>
      <c r="K2" s="1"/>
      <c r="L2" s="1"/>
      <c r="M2" s="1"/>
    </row>
    <row r="3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>
      <c r="A4" s="1"/>
      <c r="B4" s="1" t="s">
        <v>309</v>
      </c>
      <c r="D4" s="15" t="s">
        <v>310</v>
      </c>
      <c r="E4" s="1" t="s">
        <v>3</v>
      </c>
      <c r="F4" s="1" t="s">
        <v>4</v>
      </c>
      <c r="G4" s="1" t="s">
        <v>5</v>
      </c>
      <c r="H4" s="1" t="s">
        <v>311</v>
      </c>
      <c r="I4" s="1" t="s">
        <v>306</v>
      </c>
      <c r="J4" s="1" t="s">
        <v>312</v>
      </c>
      <c r="K4" s="1" t="s">
        <v>313</v>
      </c>
      <c r="L4" s="1" t="s">
        <v>314</v>
      </c>
      <c r="M4" s="1" t="s">
        <v>315</v>
      </c>
    </row>
    <row r="5">
      <c r="A5" s="1" t="s">
        <v>316</v>
      </c>
      <c r="B5" s="2">
        <v>6.941</v>
      </c>
      <c r="D5" s="1" t="s">
        <v>317</v>
      </c>
      <c r="E5" s="21">
        <f t="shared" ref="E5:G5" si="1">1/3</f>
        <v>0.3333333333</v>
      </c>
      <c r="F5" s="21">
        <f t="shared" si="1"/>
        <v>0.3333333333</v>
      </c>
      <c r="G5" s="21">
        <f t="shared" si="1"/>
        <v>0.3333333333</v>
      </c>
      <c r="H5" s="13">
        <f t="shared" ref="H5:H9" si="2">B$5+B$6*E5+B$7*F5+B$8*G5+B$9*2</f>
        <v>96.46133333</v>
      </c>
      <c r="I5" s="21">
        <f t="shared" ref="I5:I9" si="3">B$5/H5</f>
        <v>0.07195629337</v>
      </c>
      <c r="J5" s="21">
        <f t="shared" ref="J5:J9" si="4">E5*$B$6/$H5</f>
        <v>0.2028218561</v>
      </c>
      <c r="K5" s="21">
        <f t="shared" ref="K5:K9" si="5">F5*$B$7/$H5</f>
        <v>0.2036505128</v>
      </c>
      <c r="L5" s="21">
        <f t="shared" ref="L5:L9" si="6">G5*$B$8/$H5</f>
        <v>0.1898446355</v>
      </c>
      <c r="M5" s="2">
        <v>0.041</v>
      </c>
    </row>
    <row r="6">
      <c r="A6" s="1" t="s">
        <v>318</v>
      </c>
      <c r="B6" s="2">
        <v>58.6934</v>
      </c>
      <c r="D6" s="1" t="s">
        <v>319</v>
      </c>
      <c r="E6" s="21">
        <f>1/2</f>
        <v>0.5</v>
      </c>
      <c r="F6" s="21">
        <f>1/5</f>
        <v>0.2</v>
      </c>
      <c r="G6" s="21">
        <f>3/10</f>
        <v>0.3</v>
      </c>
      <c r="H6" s="13">
        <f t="shared" si="2"/>
        <v>96.55454</v>
      </c>
      <c r="I6" s="21">
        <f t="shared" si="3"/>
        <v>0.07188683204</v>
      </c>
      <c r="J6" s="21">
        <f t="shared" si="4"/>
        <v>0.3039391001</v>
      </c>
      <c r="K6" s="21">
        <f t="shared" si="5"/>
        <v>0.1220723541</v>
      </c>
      <c r="L6" s="21">
        <f t="shared" si="6"/>
        <v>0.1706952361</v>
      </c>
      <c r="M6" s="2">
        <v>0.107</v>
      </c>
    </row>
    <row r="7">
      <c r="A7" s="1" t="s">
        <v>320</v>
      </c>
      <c r="B7" s="2">
        <v>58.9332</v>
      </c>
      <c r="D7" s="22" t="s">
        <v>321</v>
      </c>
      <c r="E7" s="23">
        <v>0.6</v>
      </c>
      <c r="F7" s="23">
        <v>0.2</v>
      </c>
      <c r="G7" s="23">
        <v>0.2</v>
      </c>
      <c r="H7" s="24">
        <f t="shared" si="2"/>
        <v>96.93008</v>
      </c>
      <c r="I7" s="23">
        <f t="shared" si="3"/>
        <v>0.07160831808</v>
      </c>
      <c r="J7" s="23">
        <f t="shared" si="4"/>
        <v>0.3633138444</v>
      </c>
      <c r="K7" s="23">
        <f t="shared" si="5"/>
        <v>0.1215994044</v>
      </c>
      <c r="L7" s="23">
        <f t="shared" si="6"/>
        <v>0.1133559366</v>
      </c>
      <c r="M7" s="2">
        <v>0.122</v>
      </c>
    </row>
    <row r="8">
      <c r="A8" s="1" t="s">
        <v>322</v>
      </c>
      <c r="B8" s="2">
        <v>54.938</v>
      </c>
      <c r="D8" s="1" t="s">
        <v>323</v>
      </c>
      <c r="E8" s="21">
        <f>7/9</f>
        <v>0.7777777778</v>
      </c>
      <c r="F8" s="21">
        <f>2/9</f>
        <v>0.2222222222</v>
      </c>
      <c r="G8" s="21">
        <f>1/9</f>
        <v>0.1111111111</v>
      </c>
      <c r="H8" s="13">
        <f t="shared" si="2"/>
        <v>103.7907111</v>
      </c>
      <c r="I8" s="21">
        <f t="shared" si="3"/>
        <v>0.06687496333</v>
      </c>
      <c r="J8" s="21">
        <f t="shared" si="4"/>
        <v>0.4398314814</v>
      </c>
      <c r="K8" s="21">
        <f t="shared" si="5"/>
        <v>0.1261795639</v>
      </c>
      <c r="L8" s="21">
        <f t="shared" si="6"/>
        <v>0.05881279892</v>
      </c>
      <c r="M8" s="2">
        <v>0.0</v>
      </c>
    </row>
    <row r="9">
      <c r="A9" s="1" t="s">
        <v>324</v>
      </c>
      <c r="B9" s="2">
        <v>15.9994</v>
      </c>
      <c r="D9" s="1" t="s">
        <v>325</v>
      </c>
      <c r="E9" s="21">
        <v>0.8</v>
      </c>
      <c r="F9" s="21">
        <v>0.1</v>
      </c>
      <c r="G9" s="21">
        <v>0.1</v>
      </c>
      <c r="H9" s="13">
        <f t="shared" si="2"/>
        <v>97.28164</v>
      </c>
      <c r="I9" s="21">
        <f t="shared" si="3"/>
        <v>0.07134953728</v>
      </c>
      <c r="J9" s="21">
        <f t="shared" si="4"/>
        <v>0.4826678498</v>
      </c>
      <c r="K9" s="21">
        <f t="shared" si="5"/>
        <v>0.060579982</v>
      </c>
      <c r="L9" s="21">
        <f t="shared" si="6"/>
        <v>0.05647314334</v>
      </c>
      <c r="M9" s="2">
        <v>0.029</v>
      </c>
    </row>
    <row r="10">
      <c r="A10" s="1" t="s">
        <v>326</v>
      </c>
      <c r="B10" s="2">
        <v>55.845</v>
      </c>
      <c r="D10" s="1"/>
      <c r="E10" s="1"/>
      <c r="F10" s="1"/>
      <c r="G10" s="1"/>
      <c r="H10" s="1"/>
      <c r="I10" s="1"/>
      <c r="J10" s="1"/>
      <c r="K10" s="1"/>
      <c r="L10" s="1"/>
      <c r="M10" s="1"/>
    </row>
    <row r="11">
      <c r="A11" s="1" t="s">
        <v>327</v>
      </c>
      <c r="B11" s="2">
        <v>30.9738</v>
      </c>
      <c r="D11" s="22" t="s">
        <v>328</v>
      </c>
      <c r="E11" s="23">
        <f t="shared" ref="E11:H11" si="7">SUMPRODUCT(E5:E9,$M5:$M9)/SUM($M5:$M9)</f>
        <v>0.5470457079</v>
      </c>
      <c r="F11" s="23">
        <f t="shared" si="7"/>
        <v>0.2085841695</v>
      </c>
      <c r="G11" s="23">
        <f t="shared" si="7"/>
        <v>0.2443701226</v>
      </c>
      <c r="H11" s="24">
        <f t="shared" si="7"/>
        <v>96.76551093</v>
      </c>
      <c r="I11" s="25">
        <f>B$5/H11</f>
        <v>0.07173010232</v>
      </c>
      <c r="J11" s="25">
        <f>E11*$B$6/$H11</f>
        <v>0.3318121534</v>
      </c>
      <c r="K11" s="25">
        <f>F11*$B$7/$H11</f>
        <v>0.1270342342</v>
      </c>
      <c r="L11" s="25">
        <f>G11*$B$8/$H11</f>
        <v>0.1387395743</v>
      </c>
      <c r="M11" s="1"/>
    </row>
    <row r="12">
      <c r="A12" s="15" t="s">
        <v>329</v>
      </c>
      <c r="B12" s="15">
        <v>26.981539</v>
      </c>
      <c r="D12" s="15" t="s">
        <v>330</v>
      </c>
      <c r="E12" s="1"/>
      <c r="F12" s="1"/>
      <c r="G12" s="1"/>
      <c r="H12" s="1"/>
      <c r="I12" s="1"/>
      <c r="J12" s="1"/>
      <c r="K12" s="1"/>
      <c r="L12" s="1"/>
      <c r="M12" s="1"/>
    </row>
    <row r="13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</row>
    <row r="14">
      <c r="B14" s="1"/>
      <c r="C14" s="1"/>
      <c r="D14" s="1" t="s">
        <v>331</v>
      </c>
      <c r="E14" s="1"/>
      <c r="F14" s="1"/>
      <c r="G14" s="1"/>
      <c r="H14" s="1"/>
      <c r="I14" s="1"/>
      <c r="J14" s="1"/>
      <c r="K14" s="1"/>
      <c r="L14" s="1"/>
      <c r="M14" s="1"/>
    </row>
    <row r="15">
      <c r="B15" s="1"/>
      <c r="C15" s="1"/>
      <c r="D15" s="1"/>
      <c r="E15" s="1" t="s">
        <v>332</v>
      </c>
      <c r="F15" s="1" t="s">
        <v>333</v>
      </c>
      <c r="G15" s="1" t="s">
        <v>334</v>
      </c>
      <c r="H15" s="1" t="s">
        <v>335</v>
      </c>
      <c r="I15" s="1" t="s">
        <v>336</v>
      </c>
      <c r="J15" s="1" t="s">
        <v>337</v>
      </c>
      <c r="K15" s="1" t="s">
        <v>338</v>
      </c>
      <c r="L15" s="1" t="s">
        <v>339</v>
      </c>
      <c r="M15" s="1"/>
    </row>
    <row r="16">
      <c r="B16" s="1"/>
      <c r="C16" s="1"/>
      <c r="D16" s="1" t="s">
        <v>317</v>
      </c>
      <c r="E16" s="26">
        <v>0.5945334193686056</v>
      </c>
      <c r="F16" s="26">
        <v>0.961076260657653</v>
      </c>
      <c r="G16" s="26">
        <v>0.5667172972475375</v>
      </c>
      <c r="H16" s="26">
        <v>1.0</v>
      </c>
      <c r="I16" s="26">
        <v>0.5667172972475375</v>
      </c>
      <c r="J16" s="26">
        <v>1.0</v>
      </c>
      <c r="K16" s="26">
        <v>0.5667172972475375</v>
      </c>
      <c r="L16" s="26">
        <v>1.0</v>
      </c>
      <c r="M16" s="1"/>
    </row>
    <row r="17">
      <c r="B17" s="1"/>
      <c r="C17" s="1"/>
      <c r="D17" s="1" t="s">
        <v>319</v>
      </c>
      <c r="E17" s="26">
        <v>0.5941416334879897</v>
      </c>
      <c r="F17" s="26">
        <v>0.9613003148981945</v>
      </c>
      <c r="G17" s="26">
        <v>0.5667172972475375</v>
      </c>
      <c r="H17" s="26">
        <v>1.0</v>
      </c>
      <c r="I17" s="26">
        <v>0.5667172972475375</v>
      </c>
      <c r="J17" s="26">
        <v>1.0</v>
      </c>
      <c r="K17" s="26">
        <v>0.5667172972475375</v>
      </c>
      <c r="L17" s="26">
        <v>1.0</v>
      </c>
      <c r="M17" s="1"/>
    </row>
    <row r="18">
      <c r="B18" s="1"/>
      <c r="C18" s="1"/>
      <c r="D18" s="1" t="s">
        <v>321</v>
      </c>
      <c r="E18" s="26">
        <v>0.5925630847117237</v>
      </c>
      <c r="F18" s="26">
        <v>0.9622030542890782</v>
      </c>
      <c r="G18" s="26">
        <v>0.5667172972475375</v>
      </c>
      <c r="H18" s="26">
        <v>1.0</v>
      </c>
      <c r="I18" s="26">
        <v>0.5667172972475375</v>
      </c>
      <c r="J18" s="26">
        <v>1.0</v>
      </c>
      <c r="K18" s="26">
        <v>0.5667172972475375</v>
      </c>
      <c r="L18" s="26">
        <v>1.0</v>
      </c>
      <c r="M18" s="1"/>
    </row>
    <row r="19">
      <c r="B19" s="1"/>
      <c r="C19" s="1"/>
      <c r="D19" s="1" t="s">
        <v>323</v>
      </c>
      <c r="E19" s="26">
        <v>0.5687939124553454</v>
      </c>
      <c r="F19" s="26">
        <v>0.9786949378442844</v>
      </c>
      <c r="G19" s="26">
        <v>0.5667172972475375</v>
      </c>
      <c r="H19" s="26">
        <v>1.0</v>
      </c>
      <c r="I19" s="26">
        <v>0.5667172972475375</v>
      </c>
      <c r="J19" s="26">
        <v>1.0</v>
      </c>
      <c r="K19" s="26">
        <v>0.5667172972475375</v>
      </c>
      <c r="L19" s="26">
        <v>1.0</v>
      </c>
      <c r="M19" s="1"/>
    </row>
    <row r="20">
      <c r="B20" s="1"/>
      <c r="C20" s="1"/>
      <c r="D20" s="1" t="s">
        <v>325</v>
      </c>
      <c r="E20" s="26">
        <v>0.5910853337190622</v>
      </c>
      <c r="F20" s="26">
        <v>0.9630481495126472</v>
      </c>
      <c r="G20" s="26">
        <v>0.5667172972475375</v>
      </c>
      <c r="H20" s="26">
        <v>1.0</v>
      </c>
      <c r="I20" s="26">
        <v>0.5667172972475375</v>
      </c>
      <c r="J20" s="26">
        <v>1.0</v>
      </c>
      <c r="K20" s="26">
        <v>0.5667172972475375</v>
      </c>
      <c r="L20" s="26">
        <v>1.0</v>
      </c>
      <c r="M20" s="1"/>
    </row>
    <row r="21">
      <c r="B21" s="1"/>
      <c r="C21" s="1"/>
      <c r="D21" s="1" t="s">
        <v>340</v>
      </c>
      <c r="E21" s="27">
        <v>0.5932548360869928</v>
      </c>
      <c r="F21" s="27">
        <v>0.9618074559873072</v>
      </c>
      <c r="G21" s="27">
        <v>0.5667172972475375</v>
      </c>
      <c r="H21" s="27">
        <v>1.0</v>
      </c>
      <c r="I21" s="27">
        <v>0.5667172972475375</v>
      </c>
      <c r="J21" s="27">
        <v>1.0</v>
      </c>
      <c r="K21" s="27">
        <v>0.5667172972475375</v>
      </c>
      <c r="L21" s="27">
        <v>1.0</v>
      </c>
      <c r="M21" s="1"/>
    </row>
    <row r="22">
      <c r="B22" s="1"/>
      <c r="C22" s="1"/>
      <c r="M22" s="1"/>
    </row>
    <row r="23">
      <c r="D23" s="6" t="s">
        <v>341</v>
      </c>
      <c r="E23" s="6" t="s">
        <v>3</v>
      </c>
      <c r="F23" s="6" t="s">
        <v>4</v>
      </c>
      <c r="G23" s="6" t="s">
        <v>342</v>
      </c>
      <c r="H23" s="1" t="s">
        <v>311</v>
      </c>
      <c r="I23" s="1" t="s">
        <v>306</v>
      </c>
      <c r="J23" s="1" t="s">
        <v>312</v>
      </c>
      <c r="K23" s="1" t="s">
        <v>313</v>
      </c>
      <c r="L23" s="15" t="s">
        <v>343</v>
      </c>
    </row>
    <row r="24">
      <c r="D24" s="6" t="s">
        <v>344</v>
      </c>
      <c r="E24" s="6">
        <v>0.8</v>
      </c>
      <c r="F24" s="6">
        <v>0.15</v>
      </c>
      <c r="G24" s="6">
        <v>0.05</v>
      </c>
      <c r="H24" s="9">
        <f>B5+B6*E24+B7*F24+B12*G24+B9*2</f>
        <v>96.08357695</v>
      </c>
      <c r="I24" s="28">
        <f>B5/H24</f>
        <v>0.07223919238</v>
      </c>
      <c r="J24" s="28">
        <f>E24*B6/$H24</f>
        <v>0.4886862198</v>
      </c>
      <c r="K24" s="28">
        <f>G24*B7/H24</f>
        <v>0.03066767593</v>
      </c>
      <c r="L24" s="28">
        <f>G24*B12/H24</f>
        <v>0.01404066119</v>
      </c>
    </row>
  </sheetData>
  <drawing r:id="rId1"/>
</worksheet>
</file>